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56" windowHeight="13176" tabRatio="715" activeTab="2"/>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 name="cout unitaire métier 2025" sheetId="12" r:id="rId8"/>
  </sheets>
  <externalReferences>
    <externalReference r:id="rId9"/>
  </externalReferences>
  <definedNames>
    <definedName name="Assurance" localSheetId="7">#REF!</definedName>
    <definedName name="Assurance">#REF!</definedName>
    <definedName name="Assurances" localSheetId="7">#REF!</definedName>
    <definedName name="Assurances">#REF!</definedName>
    <definedName name="BinaireOuiNon" localSheetId="7">#REF!</definedName>
    <definedName name="BinaireOuiNon">#REF!</definedName>
    <definedName name="Données" localSheetId="7">#REF!</definedName>
    <definedName name="Données">#REF!</definedName>
    <definedName name="Donnéess" localSheetId="7">#REF!</definedName>
    <definedName name="Donnéess">#REF!</definedName>
    <definedName name="Investigation" localSheetId="7">#REF!</definedName>
    <definedName name="Investigation">#REF!</definedName>
    <definedName name="Investigations" localSheetId="7">#REF!</definedName>
    <definedName name="Investigations">#REF!</definedName>
    <definedName name="Méthodo" localSheetId="7">#REF!</definedName>
    <definedName name="Méthodo">#REF!</definedName>
    <definedName name="methodos" localSheetId="7">#REF!</definedName>
    <definedName name="methodos">#REF!</definedName>
    <definedName name="Montage" localSheetId="7">#REF!</definedName>
    <definedName name="Montage">#REF!</definedName>
    <definedName name="Montages" localSheetId="7">#REF!</definedName>
    <definedName name="Montages">#REF!</definedName>
    <definedName name="PS" localSheetId="7">#REF!</definedName>
    <definedName name="PS">#REF!</definedName>
    <definedName name="PSS" localSheetId="7">#REF!</definedName>
    <definedName name="PSS">#REF!</definedName>
    <definedName name="SACTES" localSheetId="7">#REF!</definedName>
    <definedName name="SACTES">#REF!</definedName>
    <definedName name="SBIO" localSheetId="7">#REF!</definedName>
    <definedName name="SBIO">#REF!</definedName>
    <definedName name="SBIOM" localSheetId="7">#REF!</definedName>
    <definedName name="SBIOM">#REF!</definedName>
    <definedName name="SFM" localSheetId="7">#REF!</definedName>
    <definedName name="SFM">#REF!</definedName>
    <definedName name="SFMS" localSheetId="7">#REF!</definedName>
    <definedName name="SFMS">#REF!</definedName>
    <definedName name="SIMAGE" localSheetId="7">#REF!</definedName>
    <definedName name="SIMAGE">#REF!</definedName>
    <definedName name="SINFO" localSheetId="7">#REF!</definedName>
    <definedName name="SINFO">#REF!</definedName>
    <definedName name="SPHARMA" localSheetId="7">#REF!</definedName>
    <definedName name="SPHARMA">#REF!</definedName>
    <definedName name="SPMM" localSheetId="7">#REF!</definedName>
    <definedName name="SPMM">#REF!</definedName>
    <definedName name="SSACTES" localSheetId="7">#REF!</definedName>
    <definedName name="SSACTES">#REF!</definedName>
    <definedName name="SSBIO" localSheetId="7">#REF!</definedName>
    <definedName name="SSBIO">#REF!</definedName>
    <definedName name="SSBIOM" localSheetId="7">#REF!</definedName>
    <definedName name="SSBIOM">#REF!</definedName>
    <definedName name="SSFM" localSheetId="7">#REF!</definedName>
    <definedName name="SSFM">#REF!</definedName>
    <definedName name="SSIMAGE" localSheetId="7">#REF!</definedName>
    <definedName name="SSIMAGE">#REF!</definedName>
    <definedName name="SSINFO" localSheetId="7">#REF!</definedName>
    <definedName name="SSINFO">#REF!</definedName>
    <definedName name="SSPHARMA" localSheetId="7">#REF!</definedName>
    <definedName name="SSPHARMA">#REF!</definedName>
    <definedName name="SSPMM" localSheetId="7">#REF!</definedName>
    <definedName name="SSPMM">#REF!</definedName>
    <definedName name="SSST" localSheetId="7">#REF!</definedName>
    <definedName name="SSST">#REF!</definedName>
    <definedName name="SSSTM" localSheetId="7">#REF!</definedName>
    <definedName name="SSSTM">#REF!</definedName>
    <definedName name="SST" localSheetId="7">#REF!</definedName>
    <definedName name="SST">#REF!</definedName>
    <definedName name="SSTM" localSheetId="7">#REF!</definedName>
    <definedName name="SSTM">#REF!</definedName>
    <definedName name="Statutjuridique" localSheetId="7">[1]RappelData!#REF!</definedName>
    <definedName name="Statutjuridique">RappelData!#REF!</definedName>
    <definedName name="Vigilance" localSheetId="7">#REF!</definedName>
    <definedName name="Vigilance">#REF!</definedName>
    <definedName name="Vigilances" localSheetId="7">#REF!</definedName>
    <definedName name="Vigilances">#REF!</definedName>
    <definedName name="_xlnm.Print_Area" localSheetId="2">'AAP-DGOS_GBudget'!$A$1:$E$137</definedName>
    <definedName name="_xlnm.Print_Area" localSheetId="5">Exemple!$A$1:$E$144</definedName>
    <definedName name="_xlnm.Print_Area" localSheetId="3">'Métiers recherche clinique'!$A$1:$P$72</definedName>
    <definedName name="_xlnm.Print_Area" localSheetId="6">RappelData!$A$1:$B$8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2" l="1"/>
  <c r="D40" i="12" s="1"/>
  <c r="E40" i="12" s="1"/>
  <c r="B39" i="12"/>
  <c r="D39" i="12" s="1"/>
  <c r="E39" i="12" s="1"/>
  <c r="B38" i="12"/>
  <c r="D38" i="12" s="1"/>
  <c r="E38" i="12" s="1"/>
  <c r="B37" i="12"/>
  <c r="D37" i="12" s="1"/>
  <c r="E37" i="12" s="1"/>
  <c r="B36" i="12"/>
  <c r="D36" i="12" s="1"/>
  <c r="E36" i="12" s="1"/>
  <c r="B35" i="12"/>
  <c r="D35" i="12" s="1"/>
  <c r="E35" i="12" s="1"/>
  <c r="B34" i="12"/>
  <c r="D34" i="12" s="1"/>
  <c r="E34" i="12" s="1"/>
  <c r="B33" i="12"/>
  <c r="D33" i="12" s="1"/>
  <c r="E33" i="12" s="1"/>
  <c r="B32" i="12"/>
  <c r="D32" i="12" s="1"/>
  <c r="E32" i="12" s="1"/>
  <c r="B31" i="12"/>
  <c r="D31" i="12" s="1"/>
  <c r="E31" i="12" s="1"/>
  <c r="B30" i="12"/>
  <c r="D30" i="12" s="1"/>
  <c r="E30" i="12" s="1"/>
  <c r="B29" i="12"/>
  <c r="D29" i="12" s="1"/>
  <c r="E29" i="12" s="1"/>
  <c r="B28" i="12"/>
  <c r="D28" i="12" s="1"/>
  <c r="E28" i="12" s="1"/>
  <c r="B27" i="12"/>
  <c r="D27" i="12" s="1"/>
  <c r="E27" i="12" s="1"/>
  <c r="B26" i="12"/>
  <c r="C26" i="12" s="1"/>
  <c r="B25" i="12"/>
  <c r="D25" i="12" s="1"/>
  <c r="E25" i="12" s="1"/>
  <c r="B24" i="12"/>
  <c r="D24" i="12" s="1"/>
  <c r="E24" i="12" s="1"/>
  <c r="B23" i="12"/>
  <c r="C23" i="12" s="1"/>
  <c r="B22" i="12"/>
  <c r="D22" i="12" s="1"/>
  <c r="E22" i="12" s="1"/>
  <c r="B21" i="12"/>
  <c r="D21" i="12" s="1"/>
  <c r="E21" i="12" s="1"/>
  <c r="B20" i="12"/>
  <c r="C20" i="12" s="1"/>
  <c r="B19" i="12"/>
  <c r="D19" i="12" s="1"/>
  <c r="E19" i="12" s="1"/>
  <c r="B18" i="12"/>
  <c r="D18" i="12" s="1"/>
  <c r="E18" i="12" s="1"/>
  <c r="B17" i="12"/>
  <c r="D17" i="12" s="1"/>
  <c r="E17" i="12" s="1"/>
  <c r="B16" i="12"/>
  <c r="D16" i="12" s="1"/>
  <c r="E16" i="12" s="1"/>
  <c r="B15" i="12"/>
  <c r="D15" i="12" s="1"/>
  <c r="E15" i="12" s="1"/>
  <c r="B14" i="12"/>
  <c r="D14" i="12" s="1"/>
  <c r="E14" i="12" s="1"/>
  <c r="B13" i="12"/>
  <c r="D13" i="12" s="1"/>
  <c r="E13" i="12" s="1"/>
  <c r="B12" i="12"/>
  <c r="D12" i="12" s="1"/>
  <c r="E12" i="12" s="1"/>
  <c r="B11" i="12"/>
  <c r="C11" i="12" s="1"/>
  <c r="B10" i="12"/>
  <c r="D10" i="12" s="1"/>
  <c r="E10" i="12" s="1"/>
  <c r="B9" i="12"/>
  <c r="D9" i="12" s="1"/>
  <c r="E9" i="12" s="1"/>
  <c r="B8" i="12"/>
  <c r="D8" i="12" s="1"/>
  <c r="E8" i="12" s="1"/>
  <c r="B7" i="12"/>
  <c r="D7" i="12" s="1"/>
  <c r="E7" i="12" s="1"/>
  <c r="B6" i="12"/>
  <c r="D6" i="12" s="1"/>
  <c r="E6" i="12" s="1"/>
  <c r="B5" i="12"/>
  <c r="C5" i="12" s="1"/>
  <c r="B4" i="12"/>
  <c r="D4" i="12" s="1"/>
  <c r="E4" i="12" s="1"/>
  <c r="B3" i="12"/>
  <c r="D3" i="12" s="1"/>
  <c r="E3" i="12" s="1"/>
  <c r="C17" i="12" l="1"/>
  <c r="C32" i="12"/>
  <c r="C35" i="12"/>
  <c r="C38" i="12"/>
  <c r="C14" i="12"/>
  <c r="D20" i="12"/>
  <c r="E20" i="12" s="1"/>
  <c r="C29" i="12"/>
  <c r="D11" i="12"/>
  <c r="E11" i="12" s="1"/>
  <c r="D26" i="12"/>
  <c r="E26" i="12" s="1"/>
  <c r="C8" i="12"/>
  <c r="D5" i="12"/>
  <c r="E5" i="12" s="1"/>
  <c r="D23" i="12"/>
  <c r="E23" i="12" s="1"/>
  <c r="C3" i="12"/>
  <c r="C6" i="12"/>
  <c r="C9" i="12"/>
  <c r="C12" i="12"/>
  <c r="C15" i="12"/>
  <c r="C18" i="12"/>
  <c r="C21" i="12"/>
  <c r="C24" i="12"/>
  <c r="C27" i="12"/>
  <c r="C30" i="12"/>
  <c r="C33" i="12"/>
  <c r="C36" i="12"/>
  <c r="C39" i="12"/>
  <c r="C4" i="12"/>
  <c r="C7" i="12"/>
  <c r="C10" i="12"/>
  <c r="C13" i="12"/>
  <c r="C16" i="12"/>
  <c r="C19" i="12"/>
  <c r="C22" i="12"/>
  <c r="C25" i="12"/>
  <c r="C28" i="12"/>
  <c r="C31" i="12"/>
  <c r="C34" i="12"/>
  <c r="C37" i="12"/>
  <c r="C40" i="12"/>
  <c r="E39" i="9"/>
  <c r="E55" i="9"/>
  <c r="D71" i="9"/>
  <c r="D63" i="9"/>
  <c r="E61" i="9"/>
  <c r="E80" i="9"/>
  <c r="E90" i="9"/>
  <c r="D89" i="9"/>
  <c r="D82" i="9" l="1"/>
  <c r="E82" i="9" s="1"/>
  <c r="D81" i="9"/>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2" i="1"/>
  <c r="C42" i="1"/>
  <c r="C53" i="1" s="1"/>
  <c r="D50" i="1"/>
  <c r="C50" i="1"/>
  <c r="D46" i="1"/>
  <c r="C46" i="1"/>
  <c r="C55" i="9" l="1"/>
  <c r="B107" i="9" s="1"/>
  <c r="B109" i="9" s="1"/>
  <c r="B100" i="9"/>
  <c r="C33" i="1"/>
  <c r="C27" i="1"/>
  <c r="C19" i="1"/>
  <c r="C38" i="1" s="1"/>
  <c r="E20" i="1"/>
  <c r="E21" i="1"/>
  <c r="B1" i="5"/>
  <c r="B4" i="5"/>
  <c r="B11" i="5"/>
  <c r="B102" i="9" l="1"/>
  <c r="B104" i="9" s="1"/>
  <c r="B114" i="9" s="1"/>
  <c r="E63" i="1"/>
  <c r="F63" i="1" s="1"/>
  <c r="B113" i="9" l="1"/>
  <c r="B142" i="9"/>
  <c r="B144" i="9" s="1"/>
  <c r="B116" i="9"/>
  <c r="B112" i="9"/>
  <c r="B9" i="5"/>
  <c r="A10" i="9" l="1"/>
  <c r="E62" i="1"/>
  <c r="F62" i="1" s="1"/>
  <c r="E132" i="1" l="1"/>
  <c r="D131" i="1"/>
  <c r="B136" i="1" l="1"/>
  <c r="B6" i="5"/>
  <c r="B7" i="5" l="1"/>
  <c r="B3" i="5" l="1"/>
  <c r="B2" i="5"/>
  <c r="E60" i="1"/>
  <c r="E84" i="1"/>
  <c r="E65" i="1"/>
  <c r="E48" i="1"/>
  <c r="E44" i="1"/>
  <c r="E45" i="1"/>
  <c r="E47" i="1"/>
  <c r="E49" i="1"/>
  <c r="E88" i="1"/>
  <c r="E52" i="1"/>
  <c r="E51" i="1"/>
  <c r="E43" i="1"/>
  <c r="E59" i="1"/>
  <c r="E61" i="1"/>
  <c r="E66" i="1"/>
  <c r="E67" i="1"/>
  <c r="E68" i="1"/>
  <c r="E69" i="1"/>
  <c r="E70" i="1"/>
  <c r="E25" i="1"/>
  <c r="E76" i="1"/>
  <c r="E77" i="1"/>
  <c r="E78" i="1"/>
  <c r="E79" i="1"/>
  <c r="E80" i="1"/>
  <c r="E81" i="1"/>
  <c r="E82" i="1"/>
  <c r="E83" i="1"/>
  <c r="E85" i="1"/>
  <c r="E86" i="1"/>
  <c r="E87" i="1"/>
  <c r="E89" i="1"/>
  <c r="E75" i="1"/>
  <c r="E58" i="1"/>
  <c r="E22" i="1"/>
  <c r="E23" i="1"/>
  <c r="E24" i="1"/>
  <c r="E26" i="1"/>
  <c r="E28" i="1"/>
  <c r="E29" i="1"/>
  <c r="E30" i="1"/>
  <c r="E31" i="1"/>
  <c r="E32" i="1"/>
  <c r="E34" i="1"/>
  <c r="E35" i="1"/>
  <c r="E36" i="1"/>
  <c r="E37" i="1"/>
  <c r="E42" i="1" l="1"/>
  <c r="E33" i="1"/>
  <c r="E50" i="1"/>
  <c r="E19" i="1"/>
  <c r="E27" i="1"/>
  <c r="E46" i="1"/>
  <c r="E72" i="1"/>
  <c r="E90" i="1"/>
  <c r="C54" i="1"/>
  <c r="B100" i="1" s="1"/>
  <c r="B102" i="1" s="1"/>
  <c r="E38" i="1" l="1"/>
  <c r="E53" i="1"/>
  <c r="E54" i="1" s="1"/>
  <c r="B95" i="1" s="1"/>
  <c r="B93" i="1"/>
  <c r="B8" i="5"/>
  <c r="B97" i="1" l="1"/>
  <c r="B105" i="1" l="1"/>
  <c r="B13" i="5" s="1"/>
  <c r="B109" i="1"/>
  <c r="B12" i="5"/>
  <c r="B106" i="1"/>
  <c r="B14" i="5" s="1"/>
  <c r="B107" i="1"/>
  <c r="B15" i="5" s="1"/>
  <c r="B135" i="1"/>
  <c r="B137" i="1" s="1"/>
  <c r="B5" i="5"/>
</calcChain>
</file>

<file path=xl/comments1.xml><?xml version="1.0" encoding="utf-8"?>
<comments xmlns="http://schemas.openxmlformats.org/spreadsheetml/2006/main">
  <authors>
    <author>Auteur</author>
  </authors>
  <commentList>
    <comment ref="A1" authorId="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text>
        <r>
          <rPr>
            <b/>
            <sz val="11"/>
            <color indexed="81"/>
            <rFont val="Arial"/>
            <family val="2"/>
          </rPr>
          <t>Acronyme (sans espace - max. 15 caractères)</t>
        </r>
      </text>
    </comment>
    <comment ref="A5"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6" authorId="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6" authorId="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6" authorId="0">
      <text>
        <r>
          <rPr>
            <b/>
            <sz val="11"/>
            <color indexed="81"/>
            <rFont val="Arial"/>
            <family val="2"/>
          </rPr>
          <t>Le mois.personne correspond à 1/12 d'ETP annuel (arrondir à 1 décimale)</t>
        </r>
      </text>
    </comment>
    <comment ref="D16" authorId="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19"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7"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3"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39" authorId="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39" authorId="0">
      <text>
        <r>
          <rPr>
            <sz val="11"/>
            <color indexed="81"/>
            <rFont val="Tahoma"/>
            <family val="2"/>
          </rPr>
          <t>Le mois.personne correspond à 1/12 d'ETP annuel (arrondir à 1 décimale)</t>
        </r>
      </text>
    </comment>
    <comment ref="D39" authorId="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0" authorId="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2"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6"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0"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6" authorId="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59" authorId="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0" authorId="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1"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2"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3"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4" authorId="0">
      <text>
        <r>
          <rPr>
            <b/>
            <sz val="11"/>
            <color indexed="81"/>
            <rFont val="Tahoma"/>
            <family val="2"/>
          </rPr>
          <t xml:space="preserve">Les montants liés à la réception, la préparation, le stockage et la conservation de ces échantillons ne sont pas éligibles à un financement DGOS
</t>
        </r>
      </text>
    </comment>
    <comment ref="A65" authorId="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7"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8" authorId="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1" authorId="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3" authorId="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5"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2" authorId="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7" authorId="0">
      <text>
        <r>
          <rPr>
            <sz val="11"/>
            <color theme="1"/>
            <rFont val="Calibri"/>
            <family val="2"/>
            <scheme val="minor"/>
          </rPr>
          <t xml:space="preserve">
Commentaire :
    Une ligne par catégorie de prestation (transport, repas, hébergement) avec prix unitaire (A) et volume (B)</t>
        </r>
      </text>
    </comment>
    <comment ref="A89" authorId="0">
      <text>
        <r>
          <rPr>
            <sz val="11"/>
            <color theme="1"/>
            <rFont val="Calibri"/>
            <family val="2"/>
            <scheme val="minor"/>
          </rPr>
          <t>[Commentaire :
    Détailler les frais d’organisation de réunions (Une ligne par catégorie de prestation (transport, repas, hébergements…) avec le prix unitaire (A) et le volume (B).</t>
        </r>
      </text>
    </comment>
    <comment ref="B94" authorId="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5" authorId="0">
      <text>
        <r>
          <rPr>
            <b/>
            <sz val="9"/>
            <color indexed="81"/>
            <rFont val="Tahoma"/>
            <family val="2"/>
          </rPr>
          <t xml:space="preserve">intégrant la majoration pour frais de gestion
</t>
        </r>
      </text>
    </comment>
    <comment ref="A114" authorId="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5" authorId="0">
      <text>
        <r>
          <rPr>
            <b/>
            <sz val="11"/>
            <color indexed="81"/>
            <rFont val="Arial"/>
            <family val="2"/>
          </rPr>
          <t xml:space="preserve">Préciser le type de dépense prévue à partir du co financement (dépenses de personnels, médicaments DM, équipements etc….)
</t>
        </r>
      </text>
    </comment>
    <comment ref="D115" authorId="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authors>
    <author>Auteur</author>
  </authors>
  <commentList>
    <comment ref="A1" authorId="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text>
        <r>
          <rPr>
            <b/>
            <sz val="11"/>
            <color indexed="81"/>
            <rFont val="Arial"/>
            <family val="2"/>
          </rPr>
          <t>Acronyme (sans espace - max. 15 caractères)</t>
        </r>
      </text>
    </comment>
    <comment ref="A5"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text>
        <r>
          <rPr>
            <b/>
            <sz val="11"/>
            <color indexed="81"/>
            <rFont val="Arial"/>
            <family val="2"/>
          </rPr>
          <t xml:space="preserve">Le mois.personne correspond à 1/12 d'ETP annuel (arrondir à 1 décimale)
</t>
        </r>
      </text>
    </comment>
    <comment ref="D17" authorId="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text>
        <r>
          <rPr>
            <b/>
            <sz val="9"/>
            <color indexed="81"/>
            <rFont val="Tahoma"/>
            <family val="2"/>
          </rPr>
          <t>Auteur:</t>
        </r>
        <r>
          <rPr>
            <sz val="9"/>
            <color indexed="81"/>
            <rFont val="Tahoma"/>
            <family val="2"/>
          </rPr>
          <t xml:space="preserve">
distinguer ARC coordo &amp; monito au DC</t>
        </r>
      </text>
    </comment>
    <comment ref="A34"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text>
        <r>
          <rPr>
            <sz val="11"/>
            <color indexed="81"/>
            <rFont val="Tahoma"/>
            <family val="2"/>
          </rPr>
          <t>Le mois.personne correspond à 1/12 d'ETP annuel (arrondir à 1 décimale)</t>
        </r>
      </text>
    </comment>
    <comment ref="D40" authorId="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text>
        <r>
          <rPr>
            <b/>
            <sz val="9"/>
            <color indexed="81"/>
            <rFont val="Tahoma"/>
            <family val="2"/>
          </rPr>
          <t xml:space="preserve">intégrant la majoration pour frais de gestion
</t>
        </r>
      </text>
    </comment>
    <comment ref="A121" authorId="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text>
        <r>
          <rPr>
            <b/>
            <sz val="11"/>
            <color indexed="81"/>
            <rFont val="Arial"/>
            <family val="2"/>
          </rPr>
          <t xml:space="preserve">Préciser le type de dépense prévue à partir du co financement (dépenses de personnels, médicaments DM, équipements etc….)
</t>
        </r>
      </text>
    </comment>
    <comment ref="D122" authorId="0">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<sst xmlns="http://schemas.openxmlformats.org/spreadsheetml/2006/main" count="558" uniqueCount="364">
  <si>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</si>
  <si>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</si>
  <si>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</si>
  <si>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</si>
  <si>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</si>
  <si>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</si>
  <si>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</si>
  <si>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</si>
  <si>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</si>
  <si>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</si>
  <si>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</si>
  <si>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</si>
  <si>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</si>
  <si>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</si>
  <si>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</si>
  <si>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</si>
  <si>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</si>
  <si>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</si>
  <si>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</si>
  <si>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</si>
  <si>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</si>
  <si>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</si>
  <si>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</si>
  <si>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</si>
  <si>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</si>
  <si>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</si>
  <si>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</si>
  <si>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</si>
  <si>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</si>
  <si>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</si>
  <si>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</si>
  <si>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</si>
  <si>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</si>
  <si>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</si>
  <si>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</si>
  <si>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</si>
  <si>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</si>
  <si>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</si>
  <si>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</si>
  <si>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</si>
  <si>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</si>
  <si>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</si>
  <si>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</si>
  <si>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</si>
  <si>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</si>
  <si>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</si>
  <si>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</si>
  <si>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</si>
  <si>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</si>
  <si>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</si>
  <si>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</si>
  <si>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</si>
  <si>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</si>
  <si>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</si>
  <si>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</si>
  <si>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</si>
  <si>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</si>
  <si>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</si>
  <si>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</si>
  <si>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</si>
  <si>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</si>
  <si>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</si>
  <si>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</si>
  <si>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</si>
  <si>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</si>
  <si>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</si>
  <si>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</si>
  <si>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</si>
  <si>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</si>
  <si>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</si>
  <si>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</si>
  <si>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</si>
  <si>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</si>
  <si>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</si>
  <si>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</si>
  <si>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</si>
  <si>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</si>
  <si>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</si>
  <si>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</si>
  <si>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</si>
  <si>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</si>
  <si>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</si>
  <si>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</si>
  <si>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</si>
  <si>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</si>
  <si>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</si>
  <si>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</si>
  <si>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</si>
  <si>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</si>
  <si>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</si>
  <si>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</si>
  <si>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</si>
  <si>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</si>
  <si>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</si>
  <si>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</si>
  <si>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</si>
  <si>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</si>
  <si>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</si>
  <si>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</si>
  <si>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</si>
  <si>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</si>
  <si>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</si>
  <si>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</si>
  <si>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</si>
  <si>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</si>
  <si>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</si>
  <si>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</si>
  <si>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</si>
  <si>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</si>
  <si>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</si>
  <si>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</si>
  <si>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</si>
  <si>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</si>
  <si>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</si>
  <si>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</si>
  <si>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</si>
  <si>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</si>
  <si>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</si>
  <si>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</si>
  <si>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</si>
  <si>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</si>
  <si>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</si>
  <si>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</si>
  <si>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</si>
  <si>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</si>
  <si>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</si>
  <si>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</si>
  <si>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</si>
  <si>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</si>
  <si>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</si>
  <si>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</si>
  <si>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</si>
  <si>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</si>
  <si>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</si>
  <si>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</si>
  <si>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</si>
  <si>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</si>
  <si>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</si>
  <si>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</si>
  <si>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</si>
  <si>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</si>
  <si>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</si>
  <si>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</si>
  <si>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</si>
  <si>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</si>
  <si>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</si>
  <si>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</si>
  <si>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</si>
  <si>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</si>
  <si>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</si>
  <si>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</si>
  <si>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</si>
  <si>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</si>
  <si>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</si>
  <si>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</si>
  <si>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</si>
  <si>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</si>
  <si>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</si>
  <si>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</si>
  <si>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</si>
  <si>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</si>
  <si>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</si>
  <si>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</si>
  <si>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</si>
  <si>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</si>
  <si>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</si>
  <si>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</si>
  <si>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</si>
  <si>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</si>
  <si>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</si>
  <si>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</si>
  <si>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</si>
  <si>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</si>
  <si>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</si>
  <si>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r>
      <rPr>
        <b/>
        <u/>
        <sz val="18"/>
        <color rgb="FFFF0000"/>
        <rFont val="Arial"/>
        <family val="2"/>
      </rPr>
      <t>Grille budgétaire AAP 2024</t>
    </r>
    <r>
      <rPr>
        <b/>
        <sz val="18"/>
        <color rgb="FFFF0000"/>
        <rFont val="Arial"/>
        <family val="2"/>
      </rPr>
      <t xml:space="preserve">
Financement par la DGOS des établissements de santé, GCS, maisons de santé ou centres de santé
 pour les appels à projets :
PHRC-N, PHRC-K, PHRC-I, PRME, PREPS et PHRIP</t>
    </r>
  </si>
  <si>
    <t>v1-0-juin-2024</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</si>
  <si>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</si>
  <si>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</si>
  <si>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</si>
  <si>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</si>
  <si>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</si>
  <si>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</si>
  <si>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</si>
  <si>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</si>
  <si>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Grille budgétaire AAP 2024</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</si>
  <si>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</si>
  <si>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</si>
  <si>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</si>
  <si>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</si>
  <si>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</si>
  <si>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</si>
  <si>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</si>
  <si>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</si>
  <si>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</si>
  <si>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</si>
  <si>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</si>
  <si>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</si>
  <si>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</si>
  <si>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</si>
  <si>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</si>
  <si>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</si>
  <si>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</si>
  <si>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</si>
  <si>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</si>
  <si>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</si>
  <si>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</si>
  <si>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</si>
  <si>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</si>
  <si>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</si>
  <si>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</si>
  <si>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</si>
  <si>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</si>
  <si>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</si>
  <si>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</si>
  <si>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</si>
  <si>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PHRC-K24-325</t>
  </si>
  <si>
    <t>EXEMPLE</t>
  </si>
  <si>
    <t>nom-prenom-nom.prenom@email.fr - 06.22.22.22.22</t>
  </si>
  <si>
    <t>CHU DE PARIS</t>
  </si>
  <si>
    <t>Durées en mois :  (total projet-suivi)</t>
  </si>
  <si>
    <t>72-40</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</si>
  <si>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</si>
  <si>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</si>
  <si>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</si>
  <si>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</si>
  <si>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</si>
  <si>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</si>
  <si>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</si>
  <si>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</si>
  <si>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</si>
  <si>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</si>
  <si>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</si>
  <si>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</si>
  <si>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</si>
  <si>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</si>
  <si>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</si>
  <si>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</si>
  <si>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</si>
  <si>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</si>
  <si>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</si>
  <si>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</si>
  <si>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</si>
  <si>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</si>
  <si>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</si>
  <si>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</si>
  <si>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</si>
  <si>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</si>
  <si>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</si>
  <si>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</si>
  <si>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</si>
  <si>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</si>
  <si>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</si>
  <si>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</si>
  <si>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</si>
  <si>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</si>
  <si>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</si>
  <si>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</si>
  <si>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</si>
  <si>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</si>
  <si>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</si>
  <si>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</si>
  <si>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</si>
  <si>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</si>
  <si>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</si>
  <si>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</si>
  <si>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</si>
  <si>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</si>
  <si>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</si>
  <si>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</si>
  <si>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</si>
  <si>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</si>
  <si>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</si>
  <si>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</si>
  <si>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</si>
  <si>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t>v2-0-juillet-2024</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</si>
  <si>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</si>
  <si>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</si>
  <si>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</si>
  <si>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</si>
  <si>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</si>
  <si>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</si>
  <si>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</si>
  <si>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</si>
  <si>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</si>
  <si>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</si>
  <si>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</si>
  <si>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</si>
  <si>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</si>
  <si>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</si>
  <si>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</si>
  <si>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</si>
  <si>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</si>
  <si>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</si>
  <si>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</si>
  <si>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</si>
  <si>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</si>
  <si>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</si>
  <si>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</si>
  <si>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</si>
  <si>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</si>
  <si>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</si>
  <si>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</si>
  <si>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</si>
  <si>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</si>
  <si>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</si>
  <si>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</si>
  <si>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</si>
  <si>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</si>
  <si>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</si>
  <si>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</si>
  <si>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</si>
  <si>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</si>
  <si>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Coûts unitaires par Métier - révision 2025 -12 % (CUA2021 + Segur)</t>
  </si>
  <si>
    <t>Personnel</t>
  </si>
  <si>
    <t>année</t>
  </si>
  <si>
    <t>mois</t>
  </si>
  <si>
    <t>jour</t>
  </si>
  <si>
    <t>heure</t>
  </si>
  <si>
    <t>Adjoint administratif</t>
  </si>
  <si>
    <t>Agent hospitalier</t>
  </si>
  <si>
    <t>Aide soignante</t>
  </si>
  <si>
    <t>ARC de monitoring (promotion)</t>
  </si>
  <si>
    <t>Bio-statisticien</t>
  </si>
  <si>
    <t>Cadre infirmier</t>
  </si>
  <si>
    <t>CEC</t>
  </si>
  <si>
    <t>Chef de projets - ARC gestionnaire technico-réglemenataire - (promotion)</t>
  </si>
  <si>
    <t>Contrôleur de gestion</t>
  </si>
  <si>
    <t>Diététicien</t>
  </si>
  <si>
    <t>IADE IBODE</t>
  </si>
  <si>
    <t>Infirmier recherche Clinique IDE</t>
  </si>
  <si>
    <t>Ingénieur bioinformaticien</t>
  </si>
  <si>
    <t>Ingénieur biologiste</t>
  </si>
  <si>
    <t xml:space="preserve">Ingénieur de recherche </t>
  </si>
  <si>
    <t>Ingénieur économiste</t>
  </si>
  <si>
    <t>Kinésithérapeute</t>
  </si>
  <si>
    <t>Manipulateur électroradiologie</t>
  </si>
  <si>
    <t>Neuro-psychologue</t>
  </si>
  <si>
    <t>Nutritionniste</t>
  </si>
  <si>
    <t>Orthophoniste</t>
  </si>
  <si>
    <t>Orthoptiste</t>
  </si>
  <si>
    <t>Pharmacovigilant (PH)</t>
  </si>
  <si>
    <t>PH</t>
  </si>
  <si>
    <t>Praticien HU (1ETP HU=0,5 ETP H)</t>
  </si>
  <si>
    <t>Praticien non titulaire</t>
  </si>
  <si>
    <t>Préparateur pharmacie</t>
  </si>
  <si>
    <t>Psychologue</t>
  </si>
  <si>
    <t>Psychomotricien</t>
  </si>
  <si>
    <t>Puéricultrice</t>
  </si>
  <si>
    <t>Qualiticien</t>
  </si>
  <si>
    <t>Radiophysicien</t>
  </si>
  <si>
    <t>Sage-femme</t>
  </si>
  <si>
    <t>Secrétariat/ secrétariat médical</t>
  </si>
  <si>
    <t>Sociologue</t>
  </si>
  <si>
    <t>TEC (Investigation)</t>
  </si>
  <si>
    <t>Technicien de laboratoire</t>
  </si>
  <si>
    <t>Les coûts sont sur la base de :</t>
  </si>
  <si>
    <t>coûts horaires sur la base de 7h30/jour (cout jour/7,5)</t>
  </si>
  <si>
    <t>couts mensuels = année/12</t>
  </si>
  <si>
    <t>coût hebdomadaire = 37,5 heures</t>
  </si>
  <si>
    <t>1 vacation = 3,5 h</t>
  </si>
  <si>
    <r>
      <t xml:space="preserve">194 jours travaillés/an en moyenne (28 jours de congé + 15 j de RTT+ 15j pour les formations et les réunions de service et autres actions non consacrées à des projets de recherche particuliers). (en couts, j=ETP/194) </t>
    </r>
    <r>
      <rPr>
        <b/>
        <sz val="10"/>
        <rFont val="Arial"/>
      </rPr>
      <t>Pour passer d'un nombre de jour à un nombre d'ETP : diviser par 194</t>
    </r>
  </si>
  <si>
    <t>1 mois.personne correspond à 1/12 d'ETP (pr passer de mois.personne à ETP, divisee par 12) ; 1 ETP est donc égal à 12 mois.personne (pr passer de l'ETP à mois.personne, multiplier par 12)</t>
  </si>
  <si>
    <t>Mois.personne : calculer la charge en jours pour toute l'étude, puis convertir en mois.personne en multipliant par 0,0618 (12 mois/194 j). A partir d'une charge en heure : multiplier par 0,0082474 pour convertir en mois.personne</t>
  </si>
  <si>
    <t>Grille budgétaire AAP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</si>
</sst>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_-* #,##0.00_-;\-* #,##0.00_-;_-* &quot;-&quot;??_-;_-@_-"/>
    <numFmt numFmtId="165" formatCode="_-* #,##0\ [$€-40C]_-;\-* #,##0\ [$€-40C]_-;_-* &quot;-&quot;??\ [$€-40C]_-;_-@_-"/>
    <numFmt numFmtId="166" formatCode="_-* #,##0\ &quot;€&quot;_-;\-* #,##0\ &quot;€&quot;_-;_-* &quot;-&quot;??\ &quot;€&quot;_-;_-@_-"/>
    <numFmt numFmtId="167" formatCode="#,##0.0"/>
    <numFmt numFmtId="168" formatCode="0.0"/>
    <numFmt numFmtId="169" formatCode="_-* #,##0.00\ [$€-1]_-;\-* #,##0.00\ [$€-1]_-;_-* &quot;-&quot;??\ [$€-1]_-"/>
  </numFmts>
  <fonts count="72"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sz val="11"/>
      <color theme="1"/>
      <name val="Calibri"/>
      <scheme val="minor"/>
    </font>
    <font>
      <sz val="16"/>
      <name val="Arial"/>
    </font>
    <font>
      <b/>
      <sz val="10"/>
      <color indexed="57"/>
      <name val="Arial"/>
    </font>
    <font>
      <sz val="10"/>
      <name val="Arial"/>
    </font>
    <font>
      <sz val="10"/>
      <color indexed="2"/>
      <name val="Arial"/>
    </font>
    <font>
      <i/>
      <sz val="10"/>
      <name val="Arial"/>
    </font>
    <font>
      <b/>
      <i/>
      <sz val="10"/>
      <name val="Arial"/>
    </font>
    <font>
      <b/>
      <sz val="10"/>
      <color indexed="2"/>
      <name val="Arial"/>
    </font>
    <font>
      <b/>
      <sz val="10"/>
      <name val="Arial"/>
    </font>
    <font>
      <sz val="10"/>
      <name val="Arial"/>
      <family val="2"/>
    </font>
    <font>
      <sz val="11"/>
      <color indexed="8"/>
      <name val="Calibri"/>
      <family val="2"/>
    </font>
  </fonts>
  <fills count="18">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indexed="5"/>
        <bgColor indexed="5"/>
      </patternFill>
    </fill>
    <fill>
      <patternFill patternType="solid">
        <fgColor theme="0"/>
        <bgColor theme="0"/>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14">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xf numFmtId="0" fontId="61" fillId="0" borderId="0"/>
    <xf numFmtId="0" fontId="61" fillId="0" borderId="0"/>
    <xf numFmtId="169" fontId="70" fillId="0" borderId="0" applyFont="0" applyFill="0" applyBorder="0" applyAlignment="0" applyProtection="0"/>
    <xf numFmtId="44" fontId="47" fillId="0" borderId="0" applyFont="0" applyFill="0" applyBorder="0" applyAlignment="0" applyProtection="0"/>
    <xf numFmtId="44" fontId="71" fillId="0" borderId="0" applyFont="0" applyFill="0" applyBorder="0" applyAlignment="0" applyProtection="0"/>
    <xf numFmtId="0" fontId="47" fillId="0" borderId="0"/>
    <xf numFmtId="0" fontId="47" fillId="0" borderId="0"/>
    <xf numFmtId="0" fontId="70" fillId="0" borderId="0"/>
    <xf numFmtId="0" fontId="70" fillId="0" borderId="0"/>
  </cellStyleXfs>
  <cellXfs count="309">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63" fillId="0" borderId="0" xfId="5" applyFont="1"/>
    <xf numFmtId="0" fontId="64" fillId="0" borderId="0" xfId="5" applyFont="1"/>
    <xf numFmtId="0" fontId="64" fillId="0" borderId="54" xfId="5" applyFont="1" applyBorder="1" applyAlignment="1">
      <alignment wrapText="1"/>
    </xf>
    <xf numFmtId="0" fontId="64" fillId="17" borderId="5" xfId="5" applyFont="1" applyFill="1" applyBorder="1"/>
    <xf numFmtId="0" fontId="64" fillId="0" borderId="55" xfId="5" applyFont="1" applyBorder="1" applyAlignment="1">
      <alignment wrapText="1"/>
    </xf>
    <xf numFmtId="0" fontId="64" fillId="0" borderId="0" xfId="5" applyFont="1" applyAlignment="1">
      <alignment wrapText="1"/>
    </xf>
    <xf numFmtId="0" fontId="64" fillId="0" borderId="30" xfId="5" applyFont="1" applyBorder="1" applyAlignment="1">
      <alignment wrapText="1"/>
    </xf>
    <xf numFmtId="4" fontId="65" fillId="0" borderId="3" xfId="5" applyNumberFormat="1" applyFont="1" applyBorder="1"/>
    <xf numFmtId="4" fontId="64" fillId="0" borderId="3" xfId="5" applyNumberFormat="1" applyFont="1" applyBorder="1"/>
    <xf numFmtId="0" fontId="64" fillId="0" borderId="17" xfId="5" applyFont="1" applyBorder="1"/>
    <xf numFmtId="0" fontId="66" fillId="0" borderId="0" xfId="5" applyFont="1"/>
    <xf numFmtId="0" fontId="66" fillId="0" borderId="0" xfId="5" applyFont="1" applyAlignment="1">
      <alignment wrapText="1"/>
    </xf>
    <xf numFmtId="0" fontId="64" fillId="0" borderId="45" xfId="5" applyFont="1" applyBorder="1" applyAlignment="1">
      <alignment wrapText="1"/>
    </xf>
    <xf numFmtId="0" fontId="64" fillId="0" borderId="46" xfId="5" applyFont="1" applyBorder="1"/>
    <xf numFmtId="0" fontId="67" fillId="0" borderId="0" xfId="5" applyFont="1" applyAlignment="1">
      <alignment wrapText="1"/>
    </xf>
    <xf numFmtId="4" fontId="64" fillId="0" borderId="0" xfId="5" applyNumberFormat="1" applyFont="1"/>
    <xf numFmtId="2" fontId="68" fillId="0" borderId="0" xfId="5" applyNumberFormat="1" applyFont="1" applyAlignment="1">
      <alignment horizontal="right"/>
    </xf>
    <xf numFmtId="0" fontId="64" fillId="0" borderId="0" xfId="5" applyFont="1" applyAlignment="1">
      <alignment horizontal="left" wrapText="1"/>
    </xf>
    <xf numFmtId="0" fontId="61" fillId="16" borderId="31" xfId="5" applyFill="1" applyBorder="1" applyAlignment="1">
      <alignment horizontal="left" wrapText="1"/>
    </xf>
    <xf numFmtId="0" fontId="66" fillId="0" borderId="0" xfId="5" applyFont="1" applyAlignment="1">
      <alignment horizontal="left"/>
    </xf>
    <xf numFmtId="0" fontId="61" fillId="16" borderId="33" xfId="5" applyFill="1" applyBorder="1" applyAlignment="1">
      <alignment horizontal="left" wrapText="1"/>
    </xf>
    <xf numFmtId="0" fontId="1" fillId="3" borderId="12"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 fillId="3" borderId="19" xfId="0" applyFont="1" applyFill="1" applyBorder="1" applyAlignment="1">
      <alignment horizontal="center" vertical="center" wrapText="1"/>
    </xf>
    <xf numFmtId="0" fontId="45"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56" fillId="0" borderId="1" xfId="0" applyFont="1" applyBorder="1" applyAlignment="1">
      <alignment horizontal="center" vertical="center"/>
    </xf>
    <xf numFmtId="0" fontId="44" fillId="0" borderId="12" xfId="0" applyFont="1" applyBorder="1" applyAlignment="1">
      <alignment horizontal="center" vertical="center" wrapText="1"/>
    </xf>
    <xf numFmtId="0" fontId="55" fillId="0" borderId="5" xfId="4" applyBorder="1" applyAlignment="1">
      <alignment horizontal="left" vertical="center"/>
    </xf>
    <xf numFmtId="0" fontId="26"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7" fillId="0" borderId="13" xfId="0" applyFont="1" applyBorder="1" applyAlignment="1">
      <alignment horizontal="left" vertical="center"/>
    </xf>
    <xf numFmtId="0" fontId="55" fillId="0" borderId="4" xfId="4" applyBorder="1" applyAlignment="1">
      <alignment horizontal="left"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64" fillId="0" borderId="0" xfId="5" applyFont="1" applyAlignment="1">
      <alignment horizontal="left" wrapText="1"/>
    </xf>
    <xf numFmtId="0" fontId="62" fillId="16" borderId="51" xfId="5" applyFont="1" applyFill="1" applyBorder="1" applyAlignment="1">
      <alignment horizontal="center" vertical="center" wrapText="1"/>
    </xf>
    <xf numFmtId="0" fontId="62" fillId="16" borderId="52" xfId="5" applyFont="1" applyFill="1" applyBorder="1" applyAlignment="1">
      <alignment horizontal="center" vertical="center" wrapText="1"/>
    </xf>
    <xf numFmtId="0" fontId="62" fillId="16" borderId="53" xfId="5" applyFont="1" applyFill="1" applyBorder="1" applyAlignment="1">
      <alignment horizontal="center" vertical="center" wrapText="1"/>
    </xf>
    <xf numFmtId="0" fontId="66" fillId="0" borderId="0" xfId="5" applyFont="1" applyAlignment="1">
      <alignment horizontal="left" vertical="top" wrapText="1"/>
    </xf>
  </cellXfs>
  <cellStyles count="14">
    <cellStyle name="Euro" xfId="7"/>
    <cellStyle name="Lien hypertexte" xfId="4" builtinId="8"/>
    <cellStyle name="Milliers" xfId="3" builtinId="3"/>
    <cellStyle name="Monétaire" xfId="2" builtinId="4"/>
    <cellStyle name="Monétaire 2" xfId="8"/>
    <cellStyle name="Monétaire 2 2" xfId="9"/>
    <cellStyle name="Normal" xfId="0" builtinId="0"/>
    <cellStyle name="Normal 2" xfId="5"/>
    <cellStyle name="Normal 2 2" xfId="10"/>
    <cellStyle name="Normal 2 3" xfId="11"/>
    <cellStyle name="Normal 2 4" xfId="12"/>
    <cellStyle name="Normal 3" xfId="13"/>
    <cellStyle name="Normal 4" xfId="6"/>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itle>
    <c:autoTitleDeleted val="0"/>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'AAP-DGOS_GBudget'!$A$105:$A$107</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'AAP-DGOS_GBudget'!$B$105:$B$107</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itle>
    <c:autoTitleDeleted val="0"/>
    <c:view3D>
      <c:rotX val="5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xmlns:c16r2="http://schemas.microsoft.com/office/drawing/2015/06/char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90</xdr:row>
      <xdr:rowOff>149678</xdr:rowOff>
    </xdr:from>
    <xdr:to>
      <xdr:col>5</xdr:col>
      <xdr:colOff>34419</xdr:colOff>
      <xdr:row>112</xdr:row>
      <xdr:rowOff>62112</xdr:rowOff>
    </xdr:to>
    <xdr:graphicFrame macro="">
      <xdr:nvGraphicFramePr>
        <xdr:cNvPr id="2" name="Graphique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xmlns=""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xmlns=""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xmlns=""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xmlns=""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xmlns=""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xmlns=""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UGO/Nouveau%20G/2%20-%20DOMAINES%20D'ACTIVITE/GIRCI/APPEL%20A%20PROJETS/RESPIR/ReSP-IR%202025-2026/A-%20Lancement/Documents-type/Document%207__PHRCI2025-2026_Grille%20budg&#233;t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tés"/>
      <sheetName val="Lisez-moi"/>
      <sheetName val="AAP-DGOS_GBudget"/>
      <sheetName val="FAQ DGOS"/>
      <sheetName val="Métiers recherche clinique"/>
      <sheetName val="Exemple"/>
      <sheetName val="cout unitaire métier 2025"/>
      <sheetName val="RappelDat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BD7841FA-9C31-4265-9437-4D010784D25B}">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B4"/>
  <sheetViews>
    <sheetView workbookViewId="0">
      <selection activeCell="B25" sqref="B25"/>
    </sheetView>
  </sheetViews>
  <sheetFormatPr baseColWidth="10" defaultRowHeight="14.4" x14ac:dyDescent="0.3"/>
  <cols>
    <col min="2" max="2" width="60.44140625" customWidth="1"/>
  </cols>
  <sheetData>
    <row r="2" spans="2:2" ht="18" x14ac:dyDescent="0.35">
      <c r="B2" s="174" t="s">
        <v>308</v>
      </c>
    </row>
    <row r="3" spans="2:2" ht="28.8" x14ac:dyDescent="0.3">
      <c r="B3" s="173" t="s">
        <v>310</v>
      </c>
    </row>
    <row r="4" spans="2:2" x14ac:dyDescent="0.3">
      <c r="B4" s="173" t="s">
        <v>309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C42"/>
  <sheetViews>
    <sheetView topLeftCell="A16" workbookViewId="0">
      <selection activeCell="B12" sqref="B12"/>
    </sheetView>
  </sheetViews>
  <sheetFormatPr baseColWidth="10" defaultRowHeight="14.4" x14ac:dyDescent="0.3"/>
  <cols>
    <col min="2" max="2" width="60.44140625" customWidth="1"/>
    <col min="3" max="3" width="122.6640625" customWidth="1"/>
  </cols>
  <sheetData>
    <row r="2" spans="2:3" ht="18" x14ac:dyDescent="0.35">
      <c r="B2" s="136" t="s">
        <v>192</v>
      </c>
      <c r="C2" s="136" t="s">
        <v>209</v>
      </c>
    </row>
    <row r="3" spans="2:3" ht="158.4" x14ac:dyDescent="0.3">
      <c r="B3" s="137" t="s">
        <v>184</v>
      </c>
      <c r="C3" s="115" t="s">
        <v>294</v>
      </c>
    </row>
    <row r="4" spans="2:3" x14ac:dyDescent="0.3">
      <c r="B4" s="138" t="s">
        <v>135</v>
      </c>
      <c r="C4" s="139" t="s">
        <v>185</v>
      </c>
    </row>
    <row r="5" spans="2:3" x14ac:dyDescent="0.3">
      <c r="B5" s="140" t="s">
        <v>136</v>
      </c>
      <c r="C5" s="139" t="s">
        <v>186</v>
      </c>
    </row>
    <row r="6" spans="2:3" ht="33" customHeight="1" x14ac:dyDescent="0.3">
      <c r="B6" s="141" t="s">
        <v>295</v>
      </c>
      <c r="C6" s="145" t="s">
        <v>297</v>
      </c>
    </row>
    <row r="7" spans="2:3" ht="33" customHeight="1" x14ac:dyDescent="0.3">
      <c r="B7" s="141" t="s">
        <v>296</v>
      </c>
      <c r="C7" s="145" t="s">
        <v>298</v>
      </c>
    </row>
    <row r="8" spans="2:3" ht="45.75" customHeight="1" x14ac:dyDescent="0.3">
      <c r="B8" s="141" t="s">
        <v>300</v>
      </c>
      <c r="C8" s="145" t="s">
        <v>301</v>
      </c>
    </row>
    <row r="9" spans="2:3" ht="45.75" customHeight="1" x14ac:dyDescent="0.3">
      <c r="B9" s="141" t="s">
        <v>302</v>
      </c>
      <c r="C9" s="145" t="s">
        <v>307</v>
      </c>
    </row>
    <row r="10" spans="2:3" ht="115.2" x14ac:dyDescent="0.3">
      <c r="B10" s="141" t="s">
        <v>142</v>
      </c>
      <c r="C10" s="115" t="s">
        <v>275</v>
      </c>
    </row>
    <row r="11" spans="2:3" ht="72" x14ac:dyDescent="0.3">
      <c r="B11" s="141" t="s">
        <v>143</v>
      </c>
      <c r="C11" s="115" t="s">
        <v>187</v>
      </c>
    </row>
    <row r="12" spans="2:3" ht="92.25" customHeight="1" x14ac:dyDescent="0.3">
      <c r="B12" s="149" t="s">
        <v>213</v>
      </c>
      <c r="C12" s="145" t="s">
        <v>214</v>
      </c>
    </row>
    <row r="13" spans="2:3" ht="100.8" x14ac:dyDescent="0.3">
      <c r="B13" s="142" t="s">
        <v>188</v>
      </c>
      <c r="C13" s="115" t="s">
        <v>189</v>
      </c>
    </row>
    <row r="14" spans="2:3" ht="144" x14ac:dyDescent="0.3">
      <c r="B14" s="141" t="s">
        <v>190</v>
      </c>
      <c r="C14" s="115" t="s">
        <v>191</v>
      </c>
    </row>
    <row r="15" spans="2:3" x14ac:dyDescent="0.3">
      <c r="B15" s="142" t="s">
        <v>68</v>
      </c>
      <c r="C15" s="115" t="s">
        <v>276</v>
      </c>
    </row>
    <row r="16" spans="2:3" ht="28.8" x14ac:dyDescent="0.3">
      <c r="B16" s="141" t="s">
        <v>70</v>
      </c>
      <c r="C16" s="115" t="s">
        <v>195</v>
      </c>
    </row>
    <row r="17" spans="2:3" ht="100.8" x14ac:dyDescent="0.3">
      <c r="B17" s="143" t="s">
        <v>210</v>
      </c>
      <c r="C17" s="115" t="s">
        <v>193</v>
      </c>
    </row>
    <row r="18" spans="2:3" ht="100.8" x14ac:dyDescent="0.3">
      <c r="B18" s="143" t="s">
        <v>40</v>
      </c>
      <c r="C18" s="115" t="s">
        <v>194</v>
      </c>
    </row>
    <row r="19" spans="2:3" ht="100.8" x14ac:dyDescent="0.3">
      <c r="B19" s="143" t="s">
        <v>41</v>
      </c>
      <c r="C19" s="115" t="s">
        <v>194</v>
      </c>
    </row>
    <row r="20" spans="2:3" ht="28.8" x14ac:dyDescent="0.3">
      <c r="B20" s="144" t="s">
        <v>53</v>
      </c>
      <c r="C20" s="145" t="s">
        <v>196</v>
      </c>
    </row>
    <row r="21" spans="2:3" ht="129.6" x14ac:dyDescent="0.3">
      <c r="B21" s="146" t="s">
        <v>182</v>
      </c>
      <c r="C21" s="145" t="s">
        <v>211</v>
      </c>
    </row>
    <row r="22" spans="2:3" ht="72" x14ac:dyDescent="0.3">
      <c r="B22" s="175" t="s">
        <v>277</v>
      </c>
      <c r="C22" s="115" t="s">
        <v>289</v>
      </c>
    </row>
    <row r="23" spans="2:3" ht="72" x14ac:dyDescent="0.3">
      <c r="B23" s="142" t="s">
        <v>278</v>
      </c>
      <c r="C23" s="115" t="s">
        <v>290</v>
      </c>
    </row>
    <row r="24" spans="2:3" ht="72" x14ac:dyDescent="0.3">
      <c r="B24" s="142" t="s">
        <v>279</v>
      </c>
      <c r="C24" s="115" t="s">
        <v>291</v>
      </c>
    </row>
    <row r="25" spans="2:3" ht="100.8" x14ac:dyDescent="0.3">
      <c r="B25" s="142" t="s">
        <v>280</v>
      </c>
      <c r="C25" s="115" t="s">
        <v>292</v>
      </c>
    </row>
    <row r="26" spans="2:3" ht="100.8" x14ac:dyDescent="0.3">
      <c r="B26" s="141" t="s">
        <v>281</v>
      </c>
      <c r="C26" s="115" t="s">
        <v>293</v>
      </c>
    </row>
    <row r="27" spans="2:3" ht="43.2" x14ac:dyDescent="0.3">
      <c r="B27" s="141" t="s">
        <v>282</v>
      </c>
      <c r="C27" s="145" t="s">
        <v>197</v>
      </c>
    </row>
    <row r="28" spans="2:3" ht="43.2" x14ac:dyDescent="0.3">
      <c r="B28" s="141" t="s">
        <v>283</v>
      </c>
      <c r="C28" s="115" t="s">
        <v>198</v>
      </c>
    </row>
    <row r="29" spans="2:3" ht="57.6" x14ac:dyDescent="0.3">
      <c r="B29" s="176" t="s">
        <v>284</v>
      </c>
      <c r="C29" s="115" t="s">
        <v>262</v>
      </c>
    </row>
    <row r="30" spans="2:3" ht="43.2" x14ac:dyDescent="0.3">
      <c r="B30" s="173" t="s">
        <v>285</v>
      </c>
      <c r="C30" s="115" t="s">
        <v>199</v>
      </c>
    </row>
    <row r="31" spans="2:3" ht="57.6" x14ac:dyDescent="0.3">
      <c r="B31" s="176" t="s">
        <v>89</v>
      </c>
      <c r="C31" s="145" t="s">
        <v>200</v>
      </c>
    </row>
    <row r="32" spans="2:3" ht="57.6" x14ac:dyDescent="0.3">
      <c r="B32" s="173" t="s">
        <v>286</v>
      </c>
      <c r="C32" s="145" t="s">
        <v>261</v>
      </c>
    </row>
    <row r="33" spans="2:3" ht="43.2" x14ac:dyDescent="0.3">
      <c r="B33" s="176" t="s">
        <v>287</v>
      </c>
      <c r="C33" s="145" t="s">
        <v>199</v>
      </c>
    </row>
    <row r="34" spans="2:3" x14ac:dyDescent="0.3">
      <c r="B34" s="176" t="s">
        <v>26</v>
      </c>
      <c r="C34" s="145" t="s">
        <v>201</v>
      </c>
    </row>
    <row r="35" spans="2:3" ht="28.8" x14ac:dyDescent="0.3">
      <c r="B35" s="176" t="s">
        <v>65</v>
      </c>
      <c r="C35" s="145" t="s">
        <v>202</v>
      </c>
    </row>
    <row r="36" spans="2:3" x14ac:dyDescent="0.3">
      <c r="B36" s="177"/>
      <c r="C36" s="147"/>
    </row>
    <row r="37" spans="2:3" ht="86.4" x14ac:dyDescent="0.3">
      <c r="B37" s="176" t="s">
        <v>121</v>
      </c>
      <c r="C37" s="115" t="s">
        <v>203</v>
      </c>
    </row>
    <row r="38" spans="2:3" ht="28.8" x14ac:dyDescent="0.3">
      <c r="B38" s="178" t="s">
        <v>161</v>
      </c>
      <c r="C38" s="145" t="s">
        <v>204</v>
      </c>
    </row>
    <row r="39" spans="2:3" x14ac:dyDescent="0.3">
      <c r="B39" s="147"/>
      <c r="C39" s="147"/>
    </row>
    <row r="40" spans="2:3" ht="57.6" x14ac:dyDescent="0.3">
      <c r="B40" s="115" t="s">
        <v>288</v>
      </c>
      <c r="C40" s="145" t="s">
        <v>205</v>
      </c>
    </row>
    <row r="41" spans="2:3" ht="28.8" x14ac:dyDescent="0.3">
      <c r="B41" s="179" t="s">
        <v>115</v>
      </c>
      <c r="C41" s="145" t="s">
        <v>206</v>
      </c>
    </row>
    <row r="42" spans="2:3" x14ac:dyDescent="0.3">
      <c r="B42" s="179" t="s">
        <v>207</v>
      </c>
      <c r="C42" s="145" t="s">
        <v>208</v>
      </c>
    </row>
  </sheetData>
  <dataValidations count="1">
    <dataValidation allowBlank="1" showInputMessage="1" showErrorMessage="1" prompt="Ne RIEN saisir dans ces cellules" sqref="B35:B36"/>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137"/>
  <sheetViews>
    <sheetView tabSelected="1" topLeftCell="A103" zoomScale="60" zoomScaleNormal="60" zoomScaleSheetLayoutView="90" zoomScalePageLayoutView="70" workbookViewId="0">
      <selection activeCell="E90" sqref="E90"/>
    </sheetView>
  </sheetViews>
  <sheetFormatPr baseColWidth="10" defaultColWidth="11.44140625" defaultRowHeight="13.8" x14ac:dyDescent="0.25"/>
  <cols>
    <col min="1" max="1" width="68.88671875" style="68" customWidth="1"/>
    <col min="2" max="2" width="91.33203125" style="68" customWidth="1"/>
    <col min="3" max="3" width="28.6640625" style="70" customWidth="1"/>
    <col min="4" max="4" width="38.6640625" style="71" bestFit="1" customWidth="1"/>
    <col min="5" max="5" width="28.6640625" style="70" customWidth="1"/>
    <col min="6" max="7" width="15.109375" style="68" customWidth="1"/>
    <col min="8" max="16384" width="11.44140625" style="68"/>
  </cols>
  <sheetData>
    <row r="1" spans="1:6" ht="110.25" customHeight="1" thickBot="1" x14ac:dyDescent="0.3">
      <c r="A1" s="235" t="s">
        <v>363</v>
      </c>
      <c r="B1" s="236"/>
      <c r="C1" s="236"/>
      <c r="D1" s="236"/>
      <c r="E1" s="237"/>
    </row>
    <row r="2" spans="1:6" ht="22.5" customHeight="1" thickBot="1" x14ac:dyDescent="0.3">
      <c r="A2" s="69" t="s">
        <v>311</v>
      </c>
      <c r="B2" s="113" t="s">
        <v>135</v>
      </c>
    </row>
    <row r="3" spans="1:6" ht="23.25" customHeight="1" thickBot="1" x14ac:dyDescent="0.3">
      <c r="A3" s="72" t="s">
        <v>176</v>
      </c>
      <c r="B3" s="73"/>
      <c r="C3" s="74"/>
      <c r="D3" s="75"/>
      <c r="E3" s="74"/>
    </row>
    <row r="4" spans="1:6" ht="36.75" customHeight="1" thickBot="1" x14ac:dyDescent="0.25">
      <c r="A4" s="67" t="s">
        <v>136</v>
      </c>
      <c r="B4" s="76"/>
      <c r="C4" s="117" t="str">
        <f>IF(ISBLANK(B3),"",IF(ISBLANK(B4),"Donnée obligatoire",""))</f>
        <v/>
      </c>
      <c r="D4" s="98" t="s">
        <v>305</v>
      </c>
      <c r="E4" s="186"/>
    </row>
    <row r="5" spans="1:6" ht="36.75" customHeight="1" x14ac:dyDescent="0.25">
      <c r="A5" s="98" t="s">
        <v>304</v>
      </c>
      <c r="B5" s="77"/>
      <c r="D5" s="98" t="s">
        <v>303</v>
      </c>
      <c r="E5" s="185"/>
    </row>
    <row r="6" spans="1:6" ht="71.25" customHeight="1" x14ac:dyDescent="0.25">
      <c r="A6" s="98" t="s">
        <v>299</v>
      </c>
      <c r="B6" s="79"/>
      <c r="C6" s="117" t="str">
        <f>IF(ISBLANK(B3),"",IF(ISBLANK(B6),"Donnée obligatoire (si inclusion)",""))</f>
        <v/>
      </c>
      <c r="D6" s="80" t="s">
        <v>306</v>
      </c>
      <c r="E6" s="79"/>
    </row>
    <row r="7" spans="1:6" ht="36.75" customHeight="1" x14ac:dyDescent="0.25">
      <c r="A7" s="98" t="s">
        <v>141</v>
      </c>
      <c r="B7" s="180"/>
      <c r="C7" s="182"/>
      <c r="D7" s="72"/>
      <c r="E7" s="72"/>
      <c r="F7" s="117" t="str">
        <f>IF(ISBLANK(B3),"",IF(ISBLANK(B7),"Donnée obligatoire",""))</f>
        <v/>
      </c>
    </row>
    <row r="8" spans="1:6" ht="42" customHeight="1" x14ac:dyDescent="0.25">
      <c r="A8" s="98" t="s">
        <v>142</v>
      </c>
      <c r="B8" s="181"/>
      <c r="C8" s="183"/>
      <c r="D8" s="184"/>
      <c r="E8" s="184"/>
      <c r="F8" s="117" t="str">
        <f>IF(ISBLANK(B3),"",IF(ISBLANK(B8),"Donnée obligatoire (voir commentaire en A8)",""))</f>
        <v/>
      </c>
    </row>
    <row r="9" spans="1:6" ht="80.25" customHeight="1" x14ac:dyDescent="0.25">
      <c r="A9" s="98" t="s">
        <v>143</v>
      </c>
      <c r="B9" s="181"/>
      <c r="C9" s="184"/>
      <c r="D9" s="184"/>
      <c r="E9" s="184"/>
      <c r="F9" s="117" t="str">
        <f>IF(ISBLANK(B3),"",IF(ISBLANK(B9),"Donnée recommandée (voir commentaire en A9)",""))</f>
        <v/>
      </c>
    </row>
    <row r="10" spans="1:6" ht="36.75" customHeight="1" x14ac:dyDescent="0.2">
      <c r="A10" s="239"/>
      <c r="B10" s="239"/>
      <c r="C10" s="239"/>
      <c r="D10" s="239"/>
      <c r="E10" s="239"/>
      <c r="F10" s="81"/>
    </row>
    <row r="11" spans="1:6" ht="50.4" customHeight="1" thickBot="1" x14ac:dyDescent="0.3">
      <c r="A11" s="240" t="s">
        <v>212</v>
      </c>
      <c r="B11" s="241"/>
      <c r="C11" s="241"/>
      <c r="D11" s="241"/>
      <c r="E11" s="241"/>
    </row>
    <row r="12" spans="1:6" ht="21" thickBot="1" x14ac:dyDescent="0.4">
      <c r="A12" s="95"/>
      <c r="B12" s="95"/>
      <c r="C12" s="96"/>
      <c r="D12" s="97"/>
      <c r="E12" s="96"/>
    </row>
    <row r="13" spans="1:6" ht="52.5" customHeight="1" thickBot="1" x14ac:dyDescent="0.45">
      <c r="A13" s="242" t="s">
        <v>52</v>
      </c>
      <c r="B13" s="243"/>
      <c r="C13" s="243"/>
      <c r="D13" s="243"/>
      <c r="E13" s="244"/>
    </row>
    <row r="14" spans="1:6" ht="15" x14ac:dyDescent="0.25">
      <c r="A14" s="1"/>
      <c r="B14" s="2"/>
      <c r="C14" s="12"/>
      <c r="D14" s="13"/>
      <c r="E14" s="12"/>
    </row>
    <row r="15" spans="1:6" ht="90.75" customHeight="1" x14ac:dyDescent="0.2">
      <c r="A15" s="238"/>
      <c r="B15" s="238"/>
      <c r="C15" s="238"/>
      <c r="D15" s="238"/>
      <c r="E15" s="238"/>
    </row>
    <row r="16" spans="1:6" s="103" customFormat="1" ht="90" customHeight="1" thickBot="1" x14ac:dyDescent="0.3">
      <c r="A16" s="99" t="s">
        <v>137</v>
      </c>
      <c r="B16" s="99" t="s">
        <v>138</v>
      </c>
      <c r="C16" s="99" t="s">
        <v>68</v>
      </c>
      <c r="D16" s="99" t="s">
        <v>70</v>
      </c>
      <c r="E16" s="102" t="s">
        <v>63</v>
      </c>
    </row>
    <row r="17" spans="1:5" ht="42" thickBot="1" x14ac:dyDescent="0.3">
      <c r="A17" s="17" t="s">
        <v>54</v>
      </c>
      <c r="B17" s="121" t="s">
        <v>178</v>
      </c>
      <c r="C17" s="245" t="s">
        <v>4</v>
      </c>
      <c r="D17" s="247" t="s">
        <v>5</v>
      </c>
      <c r="E17" s="249" t="s">
        <v>6</v>
      </c>
    </row>
    <row r="18" spans="1:5" ht="45" customHeight="1" thickBot="1" x14ac:dyDescent="0.3">
      <c r="A18" s="99" t="s">
        <v>179</v>
      </c>
      <c r="B18" s="99" t="s">
        <v>264</v>
      </c>
      <c r="C18" s="246"/>
      <c r="D18" s="248"/>
      <c r="E18" s="250"/>
    </row>
    <row r="19" spans="1:5" ht="19.5" customHeight="1" thickBot="1" x14ac:dyDescent="0.25">
      <c r="A19" s="208" t="s">
        <v>177</v>
      </c>
      <c r="B19" s="234"/>
      <c r="C19" s="164">
        <f>SUM(C20:C26)</f>
        <v>0</v>
      </c>
      <c r="D19" s="119"/>
      <c r="E19" s="153">
        <f>SUM(E20:E26)</f>
        <v>0</v>
      </c>
    </row>
    <row r="20" spans="1:5" ht="14.25" x14ac:dyDescent="0.2">
      <c r="A20" s="5"/>
      <c r="B20" s="5"/>
      <c r="C20" s="165"/>
      <c r="D20" s="152"/>
      <c r="E20" s="154">
        <f>C20*D20</f>
        <v>0</v>
      </c>
    </row>
    <row r="21" spans="1:5" ht="14.25" x14ac:dyDescent="0.2">
      <c r="A21" s="5"/>
      <c r="B21" s="4"/>
      <c r="C21" s="165"/>
      <c r="D21" s="152"/>
      <c r="E21" s="154">
        <f>C21*D21</f>
        <v>0</v>
      </c>
    </row>
    <row r="22" spans="1:5" ht="14.25" x14ac:dyDescent="0.2">
      <c r="A22" s="5"/>
      <c r="B22" s="4"/>
      <c r="C22" s="165"/>
      <c r="D22" s="152"/>
      <c r="E22" s="154">
        <f t="shared" ref="E22:E37" si="0">C22*D22</f>
        <v>0</v>
      </c>
    </row>
    <row r="23" spans="1:5" ht="14.25" x14ac:dyDescent="0.2">
      <c r="A23" s="5"/>
      <c r="C23" s="165"/>
      <c r="D23" s="152"/>
      <c r="E23" s="154">
        <f t="shared" si="0"/>
        <v>0</v>
      </c>
    </row>
    <row r="24" spans="1:5" ht="14.25" x14ac:dyDescent="0.2">
      <c r="A24" s="5"/>
      <c r="B24" s="4"/>
      <c r="C24" s="165"/>
      <c r="D24" s="152"/>
      <c r="E24" s="154">
        <f t="shared" si="0"/>
        <v>0</v>
      </c>
    </row>
    <row r="25" spans="1:5" ht="14.25" x14ac:dyDescent="0.2">
      <c r="A25" s="5"/>
      <c r="B25" s="4"/>
      <c r="C25" s="165"/>
      <c r="D25" s="152"/>
      <c r="E25" s="154">
        <f t="shared" si="0"/>
        <v>0</v>
      </c>
    </row>
    <row r="26" spans="1:5" ht="15" thickBot="1" x14ac:dyDescent="0.25">
      <c r="A26" s="5"/>
      <c r="B26" s="4"/>
      <c r="C26" s="165"/>
      <c r="D26" s="152"/>
      <c r="E26" s="154">
        <f t="shared" si="0"/>
        <v>0</v>
      </c>
    </row>
    <row r="27" spans="1:5" ht="18" customHeight="1" thickBot="1" x14ac:dyDescent="0.25">
      <c r="A27" s="208" t="s">
        <v>40</v>
      </c>
      <c r="B27" s="209"/>
      <c r="C27" s="166">
        <f>SUM(C28:C32)</f>
        <v>0</v>
      </c>
      <c r="D27" s="118"/>
      <c r="E27" s="153">
        <f>SUM(E28:E32)</f>
        <v>0</v>
      </c>
    </row>
    <row r="28" spans="1:5" ht="14.25" x14ac:dyDescent="0.2">
      <c r="A28" s="5"/>
      <c r="B28" s="4"/>
      <c r="C28" s="165"/>
      <c r="D28" s="152"/>
      <c r="E28" s="154">
        <f t="shared" si="0"/>
        <v>0</v>
      </c>
    </row>
    <row r="29" spans="1:5" ht="14.25" x14ac:dyDescent="0.2">
      <c r="A29" s="5"/>
      <c r="B29" s="4"/>
      <c r="C29" s="165"/>
      <c r="D29" s="152"/>
      <c r="E29" s="154">
        <f t="shared" si="0"/>
        <v>0</v>
      </c>
    </row>
    <row r="30" spans="1:5" ht="14.25" x14ac:dyDescent="0.2">
      <c r="A30" s="5"/>
      <c r="B30" s="4"/>
      <c r="C30" s="165"/>
      <c r="D30" s="152"/>
      <c r="E30" s="154">
        <f t="shared" si="0"/>
        <v>0</v>
      </c>
    </row>
    <row r="31" spans="1:5" ht="14.25" x14ac:dyDescent="0.2">
      <c r="A31" s="5"/>
      <c r="B31" s="4"/>
      <c r="C31" s="165"/>
      <c r="D31" s="152"/>
      <c r="E31" s="154">
        <f t="shared" si="0"/>
        <v>0</v>
      </c>
    </row>
    <row r="32" spans="1:5" ht="15" thickBot="1" x14ac:dyDescent="0.25">
      <c r="A32" s="5"/>
      <c r="B32" s="4"/>
      <c r="C32" s="165"/>
      <c r="D32" s="152"/>
      <c r="E32" s="154">
        <f t="shared" si="0"/>
        <v>0</v>
      </c>
    </row>
    <row r="33" spans="1:5" ht="18" customHeight="1" thickBot="1" x14ac:dyDescent="0.3">
      <c r="A33" s="208" t="s">
        <v>41</v>
      </c>
      <c r="B33" s="209"/>
      <c r="C33" s="166">
        <f>SUM(C34:C37)</f>
        <v>0</v>
      </c>
      <c r="D33" s="118"/>
      <c r="E33" s="153">
        <f>SUM(E34:E37)</f>
        <v>0</v>
      </c>
    </row>
    <row r="34" spans="1:5" ht="14.25" x14ac:dyDescent="0.2">
      <c r="A34" s="5"/>
      <c r="B34" s="4"/>
      <c r="C34" s="165"/>
      <c r="D34" s="152"/>
      <c r="E34" s="154">
        <f t="shared" si="0"/>
        <v>0</v>
      </c>
    </row>
    <row r="35" spans="1:5" ht="14.25" x14ac:dyDescent="0.2">
      <c r="A35" s="5"/>
      <c r="B35" s="4"/>
      <c r="C35" s="165"/>
      <c r="D35" s="152"/>
      <c r="E35" s="154">
        <f t="shared" si="0"/>
        <v>0</v>
      </c>
    </row>
    <row r="36" spans="1:5" ht="14.25" x14ac:dyDescent="0.2">
      <c r="A36" s="5"/>
      <c r="B36" s="4"/>
      <c r="C36" s="165"/>
      <c r="D36" s="152"/>
      <c r="E36" s="154">
        <f t="shared" si="0"/>
        <v>0</v>
      </c>
    </row>
    <row r="37" spans="1:5" ht="14.25" x14ac:dyDescent="0.2">
      <c r="A37" s="5"/>
      <c r="B37" s="4"/>
      <c r="C37" s="165"/>
      <c r="D37" s="152"/>
      <c r="E37" s="154">
        <f t="shared" si="0"/>
        <v>0</v>
      </c>
    </row>
    <row r="38" spans="1:5" ht="17.399999999999999" x14ac:dyDescent="0.25">
      <c r="A38" s="10"/>
      <c r="B38" s="10"/>
      <c r="C38" s="167">
        <f>+C19+C27+C33</f>
        <v>0</v>
      </c>
      <c r="D38" s="10"/>
      <c r="E38" s="129">
        <f>E33+E27+E19</f>
        <v>0</v>
      </c>
    </row>
    <row r="39" spans="1:5" s="103" customFormat="1" ht="90" customHeight="1" thickBot="1" x14ac:dyDescent="0.3">
      <c r="A39" s="99" t="s">
        <v>137</v>
      </c>
      <c r="B39" s="100" t="s">
        <v>138</v>
      </c>
      <c r="C39" s="101" t="s">
        <v>68</v>
      </c>
      <c r="D39" s="101" t="s">
        <v>70</v>
      </c>
      <c r="E39" s="102" t="s">
        <v>63</v>
      </c>
    </row>
    <row r="40" spans="1:5" ht="54" customHeight="1" thickBot="1" x14ac:dyDescent="0.3">
      <c r="A40" s="17" t="s">
        <v>53</v>
      </c>
      <c r="B40" s="121"/>
      <c r="C40" s="245" t="s">
        <v>4</v>
      </c>
      <c r="D40" s="247" t="s">
        <v>5</v>
      </c>
      <c r="E40" s="249" t="s">
        <v>6</v>
      </c>
    </row>
    <row r="41" spans="1:5" ht="60" customHeight="1" thickBot="1" x14ac:dyDescent="0.3">
      <c r="A41" s="99" t="s">
        <v>179</v>
      </c>
      <c r="B41" s="99" t="s">
        <v>263</v>
      </c>
      <c r="C41" s="246"/>
      <c r="D41" s="248"/>
      <c r="E41" s="250"/>
    </row>
    <row r="42" spans="1:5" ht="16.5" customHeight="1" thickBot="1" x14ac:dyDescent="0.25">
      <c r="A42" s="208" t="s">
        <v>39</v>
      </c>
      <c r="B42" s="209"/>
      <c r="C42" s="166">
        <f>+SUM(C43:C45)</f>
        <v>0</v>
      </c>
      <c r="D42" s="120">
        <f>+SUM(D43:D45)</f>
        <v>0</v>
      </c>
      <c r="E42" s="155">
        <f>+SUM(E43:E45)</f>
        <v>0</v>
      </c>
    </row>
    <row r="43" spans="1:5" ht="14.25" x14ac:dyDescent="0.2">
      <c r="A43" s="5"/>
      <c r="B43" s="4"/>
      <c r="C43" s="165"/>
      <c r="D43" s="152"/>
      <c r="E43" s="154">
        <f t="shared" ref="E43:E52" si="1">C43*D43</f>
        <v>0</v>
      </c>
    </row>
    <row r="44" spans="1:5" ht="14.25" x14ac:dyDescent="0.2">
      <c r="A44" s="5"/>
      <c r="B44" s="4"/>
      <c r="C44" s="165"/>
      <c r="D44" s="152"/>
      <c r="E44" s="154">
        <f t="shared" si="1"/>
        <v>0</v>
      </c>
    </row>
    <row r="45" spans="1:5" ht="15" thickBot="1" x14ac:dyDescent="0.25">
      <c r="A45" s="5"/>
      <c r="B45" s="4"/>
      <c r="C45" s="165"/>
      <c r="D45" s="152"/>
      <c r="E45" s="154">
        <f t="shared" si="1"/>
        <v>0</v>
      </c>
    </row>
    <row r="46" spans="1:5" ht="18" customHeight="1" thickBot="1" x14ac:dyDescent="0.25">
      <c r="A46" s="208" t="s">
        <v>40</v>
      </c>
      <c r="B46" s="209"/>
      <c r="C46" s="166">
        <f>SUM(C47:C49)</f>
        <v>0</v>
      </c>
      <c r="D46" s="120">
        <f t="shared" ref="D46:E46" si="2">SUM(D47:D49)</f>
        <v>0</v>
      </c>
      <c r="E46" s="155">
        <f t="shared" si="2"/>
        <v>0</v>
      </c>
    </row>
    <row r="47" spans="1:5" ht="14.25" x14ac:dyDescent="0.2">
      <c r="A47" s="5"/>
      <c r="B47" s="4"/>
      <c r="C47" s="165"/>
      <c r="D47" s="152"/>
      <c r="E47" s="154">
        <f t="shared" si="1"/>
        <v>0</v>
      </c>
    </row>
    <row r="48" spans="1:5" ht="14.25" x14ac:dyDescent="0.2">
      <c r="A48" s="5"/>
      <c r="B48" s="4"/>
      <c r="C48" s="165"/>
      <c r="D48" s="152"/>
      <c r="E48" s="154">
        <f t="shared" si="1"/>
        <v>0</v>
      </c>
    </row>
    <row r="49" spans="1:6" ht="15" thickBot="1" x14ac:dyDescent="0.25">
      <c r="A49" s="5"/>
      <c r="B49" s="4"/>
      <c r="C49" s="165"/>
      <c r="D49" s="152"/>
      <c r="E49" s="154">
        <f t="shared" si="1"/>
        <v>0</v>
      </c>
    </row>
    <row r="50" spans="1:6" ht="18" customHeight="1" thickBot="1" x14ac:dyDescent="0.3">
      <c r="A50" s="208" t="s">
        <v>41</v>
      </c>
      <c r="B50" s="209"/>
      <c r="C50" s="166">
        <f>SUM(C51:C52)</f>
        <v>0</v>
      </c>
      <c r="D50" s="120">
        <f t="shared" ref="D50:E50" si="3">SUM(D51:D52)</f>
        <v>0</v>
      </c>
      <c r="E50" s="155">
        <f t="shared" si="3"/>
        <v>0</v>
      </c>
    </row>
    <row r="51" spans="1:6" ht="14.25" x14ac:dyDescent="0.2">
      <c r="A51" s="5"/>
      <c r="B51" s="4"/>
      <c r="C51" s="165"/>
      <c r="D51" s="152"/>
      <c r="E51" s="154">
        <f t="shared" si="1"/>
        <v>0</v>
      </c>
    </row>
    <row r="52" spans="1:6" ht="14.25" x14ac:dyDescent="0.2">
      <c r="A52" s="5"/>
      <c r="B52" s="4"/>
      <c r="C52" s="165"/>
      <c r="D52" s="152"/>
      <c r="E52" s="154">
        <f t="shared" si="1"/>
        <v>0</v>
      </c>
    </row>
    <row r="53" spans="1:6" ht="18" thickBot="1" x14ac:dyDescent="0.3">
      <c r="A53" s="10"/>
      <c r="B53" s="10"/>
      <c r="C53" s="168">
        <f>C50+C46+C42</f>
        <v>0</v>
      </c>
      <c r="D53" s="10"/>
      <c r="E53" s="129">
        <f>E50+E46+E42</f>
        <v>0</v>
      </c>
    </row>
    <row r="54" spans="1:6" ht="33" customHeight="1" thickBot="1" x14ac:dyDescent="0.25">
      <c r="A54" s="46" t="s">
        <v>0</v>
      </c>
      <c r="B54" s="82"/>
      <c r="C54" s="51">
        <f>C53+C38</f>
        <v>0</v>
      </c>
      <c r="D54" s="83"/>
      <c r="E54" s="52">
        <f>E38+E53</f>
        <v>0</v>
      </c>
    </row>
    <row r="55" spans="1:6" ht="30" customHeight="1" x14ac:dyDescent="0.2">
      <c r="A55" s="47"/>
      <c r="B55" s="50"/>
      <c r="C55" s="53" t="s">
        <v>4</v>
      </c>
      <c r="D55" s="48" t="s">
        <v>5</v>
      </c>
      <c r="E55" s="49" t="s">
        <v>6</v>
      </c>
    </row>
    <row r="56" spans="1:6" s="103" customFormat="1" ht="155.25" customHeight="1" x14ac:dyDescent="0.25">
      <c r="A56" s="104" t="s">
        <v>139</v>
      </c>
      <c r="B56" s="122" t="s">
        <v>181</v>
      </c>
      <c r="C56" s="101" t="s">
        <v>71</v>
      </c>
      <c r="D56" s="101" t="s">
        <v>8</v>
      </c>
      <c r="E56" s="102" t="s">
        <v>63</v>
      </c>
    </row>
    <row r="57" spans="1:6" ht="30" customHeight="1" x14ac:dyDescent="0.2">
      <c r="A57" s="54"/>
      <c r="B57" s="55"/>
      <c r="C57" s="48" t="s">
        <v>4</v>
      </c>
      <c r="D57" s="48" t="s">
        <v>5</v>
      </c>
      <c r="E57" s="49" t="s">
        <v>6</v>
      </c>
    </row>
    <row r="58" spans="1:6" ht="21" customHeight="1" x14ac:dyDescent="0.25">
      <c r="A58" s="6" t="s">
        <v>9</v>
      </c>
      <c r="B58" s="4"/>
      <c r="C58" s="163"/>
      <c r="D58" s="11"/>
      <c r="E58" s="128">
        <f>C58*D58</f>
        <v>0</v>
      </c>
    </row>
    <row r="59" spans="1:6" ht="33" customHeight="1" x14ac:dyDescent="0.25">
      <c r="A59" s="3" t="s">
        <v>58</v>
      </c>
      <c r="B59" s="4"/>
      <c r="C59" s="163"/>
      <c r="D59" s="11"/>
      <c r="E59" s="128">
        <f t="shared" ref="E59:E70" si="4">C59*D59</f>
        <v>0</v>
      </c>
    </row>
    <row r="60" spans="1:6" x14ac:dyDescent="0.25">
      <c r="A60" s="3" t="s">
        <v>59</v>
      </c>
      <c r="B60" s="4"/>
      <c r="C60" s="163"/>
      <c r="D60" s="11"/>
      <c r="E60" s="128">
        <f t="shared" si="4"/>
        <v>0</v>
      </c>
    </row>
    <row r="61" spans="1:6" ht="33" customHeight="1" x14ac:dyDescent="0.25">
      <c r="A61" s="6" t="s">
        <v>10</v>
      </c>
      <c r="B61" s="4"/>
      <c r="C61" s="163"/>
      <c r="D61" s="11"/>
      <c r="E61" s="128">
        <f t="shared" si="4"/>
        <v>0</v>
      </c>
    </row>
    <row r="62" spans="1:6" ht="33" customHeight="1" x14ac:dyDescent="0.25">
      <c r="A62" s="6" t="s">
        <v>149</v>
      </c>
      <c r="B62" s="4"/>
      <c r="C62" s="163"/>
      <c r="D62" s="11"/>
      <c r="E62" s="128">
        <f t="shared" si="4"/>
        <v>0</v>
      </c>
      <c r="F62" s="68" t="str">
        <f>IF(E62&gt;0, "Ne s'agit-il pas d'un acte du RIHN ou de la liste complémentaire ? Si c'est le cas, il convient de l'indiquer à la ligne correspondante ci-dessous.","")</f>
        <v/>
      </c>
    </row>
    <row r="63" spans="1:6" ht="33" customHeight="1" x14ac:dyDescent="0.25">
      <c r="A63" s="6" t="s">
        <v>150</v>
      </c>
      <c r="B63" s="4"/>
      <c r="C63" s="163"/>
      <c r="D63" s="11"/>
      <c r="E63" s="128">
        <f t="shared" ref="E63" si="5">C63*D63</f>
        <v>0</v>
      </c>
      <c r="F63" s="68" t="str">
        <f>IF(E63&gt;0, "Ne s'agit-il pas d'un acte du RIHN ou de la liste complémentaire ? Si c'est le cas, il convient de l'indiquer à la ligne correspondante ci-dessous.","")</f>
        <v/>
      </c>
    </row>
    <row r="64" spans="1:6" ht="41.4" x14ac:dyDescent="0.25">
      <c r="A64" s="3" t="s">
        <v>147</v>
      </c>
      <c r="B64" s="4"/>
      <c r="C64" s="163"/>
      <c r="D64" s="11"/>
      <c r="E64" s="131">
        <v>0</v>
      </c>
    </row>
    <row r="65" spans="1:5" ht="27.6" x14ac:dyDescent="0.25">
      <c r="A65" s="3" t="s">
        <v>47</v>
      </c>
      <c r="B65" s="4"/>
      <c r="C65" s="163"/>
      <c r="D65" s="11"/>
      <c r="E65" s="128">
        <f t="shared" si="4"/>
        <v>0</v>
      </c>
    </row>
    <row r="66" spans="1:5" ht="21" customHeight="1" x14ac:dyDescent="0.25">
      <c r="A66" s="6" t="s">
        <v>11</v>
      </c>
      <c r="B66" s="4"/>
      <c r="C66" s="163"/>
      <c r="D66" s="11"/>
      <c r="E66" s="128">
        <f t="shared" si="4"/>
        <v>0</v>
      </c>
    </row>
    <row r="67" spans="1:5" ht="36" customHeight="1" x14ac:dyDescent="0.25">
      <c r="A67" s="6" t="s">
        <v>12</v>
      </c>
      <c r="B67" s="4"/>
      <c r="C67" s="163"/>
      <c r="D67" s="11"/>
      <c r="E67" s="128">
        <f t="shared" si="4"/>
        <v>0</v>
      </c>
    </row>
    <row r="68" spans="1:5" ht="33" customHeight="1" x14ac:dyDescent="0.25">
      <c r="A68" s="3" t="s">
        <v>13</v>
      </c>
      <c r="B68" s="4"/>
      <c r="C68" s="163"/>
      <c r="D68" s="11"/>
      <c r="E68" s="128">
        <f t="shared" si="4"/>
        <v>0</v>
      </c>
    </row>
    <row r="69" spans="1:5" ht="33" customHeight="1" x14ac:dyDescent="0.25">
      <c r="A69" s="6" t="s">
        <v>14</v>
      </c>
      <c r="B69" s="4"/>
      <c r="C69" s="163"/>
      <c r="D69" s="11"/>
      <c r="E69" s="128">
        <f t="shared" si="4"/>
        <v>0</v>
      </c>
    </row>
    <row r="70" spans="1:5" ht="21" customHeight="1" x14ac:dyDescent="0.25">
      <c r="A70" s="6" t="s">
        <v>7</v>
      </c>
      <c r="B70" s="4"/>
      <c r="C70" s="163"/>
      <c r="D70" s="11"/>
      <c r="E70" s="128">
        <f t="shared" si="4"/>
        <v>0</v>
      </c>
    </row>
    <row r="71" spans="1:5" ht="33" customHeight="1" x14ac:dyDescent="0.25">
      <c r="A71" s="6" t="s">
        <v>89</v>
      </c>
      <c r="B71" s="4"/>
      <c r="C71" s="163"/>
      <c r="D71" s="11"/>
      <c r="E71" s="131">
        <v>0</v>
      </c>
    </row>
    <row r="72" spans="1:5" ht="30" customHeight="1" x14ac:dyDescent="0.2">
      <c r="A72" s="56" t="s">
        <v>1</v>
      </c>
      <c r="B72" s="56"/>
      <c r="C72" s="57"/>
      <c r="D72" s="58"/>
      <c r="E72" s="132">
        <f>SUM(E58:E70)</f>
        <v>0</v>
      </c>
    </row>
    <row r="73" spans="1:5" s="103" customFormat="1" ht="157.5" customHeight="1" x14ac:dyDescent="0.25">
      <c r="A73" s="104" t="s">
        <v>140</v>
      </c>
      <c r="B73" s="104" t="s">
        <v>182</v>
      </c>
      <c r="C73" s="101" t="s">
        <v>72</v>
      </c>
      <c r="D73" s="101" t="s">
        <v>8</v>
      </c>
      <c r="E73" s="102" t="s">
        <v>63</v>
      </c>
    </row>
    <row r="74" spans="1:5" ht="30" customHeight="1" x14ac:dyDescent="0.2">
      <c r="A74" s="54"/>
      <c r="B74" s="55"/>
      <c r="C74" s="48" t="s">
        <v>4</v>
      </c>
      <c r="D74" s="48" t="s">
        <v>5</v>
      </c>
      <c r="E74" s="49" t="s">
        <v>6</v>
      </c>
    </row>
    <row r="75" spans="1:5" ht="21" customHeight="1" x14ac:dyDescent="0.25">
      <c r="A75" s="3" t="s">
        <v>15</v>
      </c>
      <c r="B75" s="4"/>
      <c r="C75" s="163"/>
      <c r="D75" s="11"/>
      <c r="E75" s="128">
        <f>C75*D75</f>
        <v>0</v>
      </c>
    </row>
    <row r="76" spans="1:5" ht="21" customHeight="1" x14ac:dyDescent="0.25">
      <c r="A76" s="3" t="s">
        <v>16</v>
      </c>
      <c r="B76" s="4"/>
      <c r="C76" s="163"/>
      <c r="D76" s="11"/>
      <c r="E76" s="128">
        <f t="shared" ref="E76:E89" si="6">C76*D76</f>
        <v>0</v>
      </c>
    </row>
    <row r="77" spans="1:5" ht="33" customHeight="1" x14ac:dyDescent="0.25">
      <c r="A77" s="6" t="s">
        <v>17</v>
      </c>
      <c r="B77" s="4"/>
      <c r="C77" s="163"/>
      <c r="D77" s="11"/>
      <c r="E77" s="128">
        <f t="shared" si="6"/>
        <v>0</v>
      </c>
    </row>
    <row r="78" spans="1:5" x14ac:dyDescent="0.25">
      <c r="A78" s="6" t="s">
        <v>18</v>
      </c>
      <c r="B78" s="4"/>
      <c r="C78" s="163"/>
      <c r="D78" s="11"/>
      <c r="E78" s="128">
        <f t="shared" si="6"/>
        <v>0</v>
      </c>
    </row>
    <row r="79" spans="1:5" x14ac:dyDescent="0.25">
      <c r="A79" s="6" t="s">
        <v>19</v>
      </c>
      <c r="B79" s="4"/>
      <c r="C79" s="163"/>
      <c r="D79" s="11"/>
      <c r="E79" s="128">
        <f t="shared" si="6"/>
        <v>0</v>
      </c>
    </row>
    <row r="80" spans="1:5" ht="21" customHeight="1" x14ac:dyDescent="0.25">
      <c r="A80" s="6" t="s">
        <v>20</v>
      </c>
      <c r="B80" s="4"/>
      <c r="C80" s="163"/>
      <c r="D80" s="11"/>
      <c r="E80" s="128">
        <f t="shared" si="6"/>
        <v>0</v>
      </c>
    </row>
    <row r="81" spans="1:5" ht="33" customHeight="1" x14ac:dyDescent="0.25">
      <c r="A81" s="6" t="s">
        <v>21</v>
      </c>
      <c r="B81" s="4"/>
      <c r="C81" s="163"/>
      <c r="D81" s="11"/>
      <c r="E81" s="128">
        <f t="shared" si="6"/>
        <v>0</v>
      </c>
    </row>
    <row r="82" spans="1:5" ht="21" customHeight="1" x14ac:dyDescent="0.25">
      <c r="A82" s="6" t="s">
        <v>22</v>
      </c>
      <c r="B82" s="4"/>
      <c r="C82" s="163"/>
      <c r="D82" s="11"/>
      <c r="E82" s="128">
        <f t="shared" si="6"/>
        <v>0</v>
      </c>
    </row>
    <row r="83" spans="1:5" ht="33" customHeight="1" x14ac:dyDescent="0.25">
      <c r="A83" s="7" t="s">
        <v>23</v>
      </c>
      <c r="B83" s="4"/>
      <c r="C83" s="163"/>
      <c r="D83" s="11"/>
      <c r="E83" s="128">
        <f t="shared" si="6"/>
        <v>0</v>
      </c>
    </row>
    <row r="84" spans="1:5" ht="33" customHeight="1" x14ac:dyDescent="0.25">
      <c r="A84" s="6" t="s">
        <v>64</v>
      </c>
      <c r="B84" s="4"/>
      <c r="C84" s="163"/>
      <c r="D84" s="11"/>
      <c r="E84" s="128">
        <f t="shared" si="6"/>
        <v>0</v>
      </c>
    </row>
    <row r="85" spans="1:5" ht="30" customHeight="1" x14ac:dyDescent="0.25">
      <c r="A85" s="6" t="s">
        <v>24</v>
      </c>
      <c r="B85" s="4"/>
      <c r="C85" s="163"/>
      <c r="D85" s="11"/>
      <c r="E85" s="128">
        <f t="shared" si="6"/>
        <v>0</v>
      </c>
    </row>
    <row r="86" spans="1:5" ht="21" customHeight="1" x14ac:dyDescent="0.25">
      <c r="A86" s="6" t="s">
        <v>25</v>
      </c>
      <c r="B86" s="4"/>
      <c r="C86" s="163"/>
      <c r="D86" s="11"/>
      <c r="E86" s="128">
        <f t="shared" si="6"/>
        <v>0</v>
      </c>
    </row>
    <row r="87" spans="1:5" ht="33" customHeight="1" x14ac:dyDescent="0.25">
      <c r="A87" s="6" t="s">
        <v>26</v>
      </c>
      <c r="B87" s="4"/>
      <c r="C87" s="163"/>
      <c r="D87" s="11"/>
      <c r="E87" s="128">
        <f t="shared" si="6"/>
        <v>0</v>
      </c>
    </row>
    <row r="88" spans="1:5" ht="21" customHeight="1" x14ac:dyDescent="0.25">
      <c r="A88" s="6" t="s">
        <v>27</v>
      </c>
      <c r="B88" s="4"/>
      <c r="C88" s="163"/>
      <c r="D88" s="11"/>
      <c r="E88" s="128">
        <f t="shared" si="6"/>
        <v>0</v>
      </c>
    </row>
    <row r="89" spans="1:5" ht="21" customHeight="1" x14ac:dyDescent="0.25">
      <c r="A89" s="6" t="s">
        <v>65</v>
      </c>
      <c r="B89" s="4"/>
      <c r="C89" s="163"/>
      <c r="D89" s="11"/>
      <c r="E89" s="128">
        <f t="shared" si="6"/>
        <v>0</v>
      </c>
    </row>
    <row r="90" spans="1:5" ht="30" customHeight="1" x14ac:dyDescent="0.2">
      <c r="A90" s="56" t="s">
        <v>2</v>
      </c>
      <c r="B90" s="56"/>
      <c r="C90" s="57"/>
      <c r="D90" s="58"/>
      <c r="E90" s="132">
        <f>SUM(E75:E89)</f>
        <v>0</v>
      </c>
    </row>
    <row r="91" spans="1:5" ht="12.75" customHeight="1" thickBot="1" x14ac:dyDescent="0.25">
      <c r="A91" s="16"/>
      <c r="B91" s="70"/>
      <c r="C91" s="84"/>
      <c r="D91" s="84"/>
      <c r="E91" s="84"/>
    </row>
    <row r="92" spans="1:5" ht="45.75" customHeight="1" x14ac:dyDescent="0.25">
      <c r="A92" s="216" t="s">
        <v>151</v>
      </c>
      <c r="B92" s="217"/>
      <c r="C92" s="85"/>
      <c r="D92" s="84"/>
      <c r="E92" s="86"/>
    </row>
    <row r="93" spans="1:5" ht="30" customHeight="1" x14ac:dyDescent="0.2">
      <c r="A93" s="59" t="s">
        <v>67</v>
      </c>
      <c r="B93" s="133">
        <f>E90+E72+E54</f>
        <v>0</v>
      </c>
      <c r="C93" s="85"/>
      <c r="D93" s="84"/>
      <c r="E93" s="86"/>
    </row>
    <row r="94" spans="1:5" ht="12.75" customHeight="1" x14ac:dyDescent="0.2">
      <c r="A94" s="39" t="s">
        <v>121</v>
      </c>
      <c r="B94" s="40">
        <v>0.1</v>
      </c>
      <c r="C94" s="85"/>
      <c r="D94" s="84"/>
      <c r="E94" s="86"/>
    </row>
    <row r="95" spans="1:5" s="88" customFormat="1" ht="30" customHeight="1" x14ac:dyDescent="0.25">
      <c r="A95" s="59" t="s">
        <v>3</v>
      </c>
      <c r="B95" s="134">
        <f>IF(B94&gt;0.1,"Le taux de majoration pour frais de gestion est plafonné à 10 %",E54*B94)</f>
        <v>0</v>
      </c>
      <c r="C95" s="87"/>
      <c r="D95" s="87"/>
      <c r="E95" s="87"/>
    </row>
    <row r="96" spans="1:5" ht="12.75" customHeight="1" x14ac:dyDescent="0.2">
      <c r="A96" s="89"/>
      <c r="B96" s="90"/>
      <c r="C96" s="85"/>
      <c r="D96" s="84"/>
      <c r="E96" s="86"/>
    </row>
    <row r="97" spans="1:5" s="88" customFormat="1" ht="30" customHeight="1" x14ac:dyDescent="0.25">
      <c r="A97" s="59" t="s">
        <v>118</v>
      </c>
      <c r="B97" s="134">
        <f>B93+B95</f>
        <v>0</v>
      </c>
      <c r="C97" s="87"/>
    </row>
    <row r="98" spans="1:5" ht="15.75" thickBot="1" x14ac:dyDescent="0.3">
      <c r="A98" s="31"/>
      <c r="B98" s="32"/>
      <c r="C98" s="9"/>
    </row>
    <row r="99" spans="1:5" ht="15" x14ac:dyDescent="0.25">
      <c r="A99" s="19"/>
      <c r="B99" s="8"/>
      <c r="C99" s="9"/>
    </row>
    <row r="100" spans="1:5" ht="30" customHeight="1" x14ac:dyDescent="0.25">
      <c r="A100" s="47" t="s">
        <v>68</v>
      </c>
      <c r="B100" s="57">
        <f>C54</f>
        <v>0</v>
      </c>
      <c r="C100" s="85"/>
      <c r="D100" s="68"/>
      <c r="E100" s="68"/>
    </row>
    <row r="102" spans="1:5" ht="30" customHeight="1" x14ac:dyDescent="0.25">
      <c r="A102" s="47" t="s">
        <v>69</v>
      </c>
      <c r="B102" s="56">
        <f>B100/12</f>
        <v>0</v>
      </c>
      <c r="C102" s="86"/>
      <c r="D102" s="84"/>
      <c r="E102" s="86"/>
    </row>
    <row r="105" spans="1:5" ht="27.6" x14ac:dyDescent="0.25">
      <c r="A105" s="60" t="s">
        <v>161</v>
      </c>
      <c r="B105" s="61" t="str">
        <f>IF(B$97=0,"",(E54+B95)/B$97)</f>
        <v/>
      </c>
    </row>
    <row r="106" spans="1:5" ht="27.6" x14ac:dyDescent="0.25">
      <c r="A106" s="60" t="s">
        <v>162</v>
      </c>
      <c r="B106" s="61" t="str">
        <f>IF(B$97=0,"",E72/B$97)</f>
        <v/>
      </c>
    </row>
    <row r="107" spans="1:5" ht="27.6" x14ac:dyDescent="0.25">
      <c r="A107" s="60" t="s">
        <v>163</v>
      </c>
      <c r="B107" s="61" t="str">
        <f>IF(B$97=0,"",E90/B$97)</f>
        <v/>
      </c>
    </row>
    <row r="109" spans="1:5" ht="30" customHeight="1" x14ac:dyDescent="0.25">
      <c r="A109" s="47" t="s">
        <v>46</v>
      </c>
      <c r="B109" s="135" t="str">
        <f>IF(B97=0,"",B97/B6)</f>
        <v/>
      </c>
    </row>
    <row r="110" spans="1:5" ht="9" customHeight="1" x14ac:dyDescent="0.2"/>
    <row r="111" spans="1:5" ht="9" customHeight="1" x14ac:dyDescent="0.2"/>
    <row r="112" spans="1:5" ht="9" customHeight="1" x14ac:dyDescent="0.2"/>
    <row r="113" spans="1:5" ht="9" customHeight="1" x14ac:dyDescent="0.2"/>
    <row r="114" spans="1:5" ht="34.5" customHeight="1" thickBot="1" x14ac:dyDescent="0.3">
      <c r="A114" s="210" t="s">
        <v>113</v>
      </c>
      <c r="B114" s="211"/>
      <c r="C114" s="211"/>
      <c r="D114" s="211"/>
      <c r="E114" s="212"/>
    </row>
    <row r="115" spans="1:5" s="103" customFormat="1" ht="41.25" customHeight="1" x14ac:dyDescent="0.25">
      <c r="A115" s="226" t="s">
        <v>114</v>
      </c>
      <c r="B115" s="232" t="s">
        <v>126</v>
      </c>
      <c r="C115" s="232" t="s">
        <v>115</v>
      </c>
      <c r="D115" s="222" t="s">
        <v>116</v>
      </c>
      <c r="E115" s="223"/>
    </row>
    <row r="116" spans="1:5" s="103" customFormat="1" ht="15" hidden="1" customHeight="1" x14ac:dyDescent="0.2">
      <c r="A116" s="227"/>
      <c r="B116" s="233"/>
      <c r="C116" s="233"/>
      <c r="D116" s="224"/>
      <c r="E116" s="225"/>
    </row>
    <row r="117" spans="1:5" s="103" customFormat="1" ht="15" x14ac:dyDescent="0.25">
      <c r="A117" s="227"/>
      <c r="B117" s="233"/>
      <c r="C117" s="233"/>
      <c r="D117" s="218" t="s">
        <v>111</v>
      </c>
      <c r="E117" s="220" t="s">
        <v>112</v>
      </c>
    </row>
    <row r="118" spans="1:5" s="103" customFormat="1" ht="21" customHeight="1" thickBot="1" x14ac:dyDescent="0.3">
      <c r="A118" s="228"/>
      <c r="B118" s="233"/>
      <c r="C118" s="233"/>
      <c r="D118" s="219"/>
      <c r="E118" s="221"/>
    </row>
    <row r="119" spans="1:5" s="80" customFormat="1" ht="25.5" customHeight="1" x14ac:dyDescent="0.3">
      <c r="A119" s="213"/>
      <c r="B119" s="229"/>
      <c r="C119" s="105" t="s">
        <v>55</v>
      </c>
      <c r="D119" s="108"/>
      <c r="E119" s="108"/>
    </row>
    <row r="120" spans="1:5" s="80" customFormat="1" ht="25.5" customHeight="1" x14ac:dyDescent="0.3">
      <c r="A120" s="214"/>
      <c r="B120" s="230"/>
      <c r="C120" s="106" t="s">
        <v>56</v>
      </c>
      <c r="D120" s="109"/>
      <c r="E120" s="109"/>
    </row>
    <row r="121" spans="1:5" s="80" customFormat="1" ht="25.5" customHeight="1" x14ac:dyDescent="0.3">
      <c r="A121" s="214"/>
      <c r="B121" s="230"/>
      <c r="C121" s="106" t="s">
        <v>66</v>
      </c>
      <c r="D121" s="109"/>
      <c r="E121" s="109"/>
    </row>
    <row r="122" spans="1:5" s="80" customFormat="1" ht="25.5" customHeight="1" thickBot="1" x14ac:dyDescent="0.35">
      <c r="A122" s="215"/>
      <c r="B122" s="231"/>
      <c r="C122" s="107" t="s">
        <v>57</v>
      </c>
      <c r="D122" s="110"/>
      <c r="E122" s="110"/>
    </row>
    <row r="123" spans="1:5" s="80" customFormat="1" ht="25.5" customHeight="1" x14ac:dyDescent="0.3">
      <c r="A123" s="213"/>
      <c r="B123" s="229"/>
      <c r="C123" s="105" t="s">
        <v>55</v>
      </c>
      <c r="D123" s="108"/>
      <c r="E123" s="108"/>
    </row>
    <row r="124" spans="1:5" s="80" customFormat="1" ht="25.5" customHeight="1" x14ac:dyDescent="0.3">
      <c r="A124" s="214"/>
      <c r="B124" s="230"/>
      <c r="C124" s="106" t="s">
        <v>56</v>
      </c>
      <c r="D124" s="109"/>
      <c r="E124" s="109"/>
    </row>
    <row r="125" spans="1:5" s="80" customFormat="1" ht="25.5" customHeight="1" x14ac:dyDescent="0.3">
      <c r="A125" s="214"/>
      <c r="B125" s="230"/>
      <c r="C125" s="106" t="s">
        <v>66</v>
      </c>
      <c r="D125" s="109"/>
      <c r="E125" s="109"/>
    </row>
    <row r="126" spans="1:5" s="80" customFormat="1" ht="25.5" customHeight="1" thickBot="1" x14ac:dyDescent="0.35">
      <c r="A126" s="215"/>
      <c r="B126" s="231"/>
      <c r="C126" s="107" t="s">
        <v>57</v>
      </c>
      <c r="D126" s="110"/>
      <c r="E126" s="110"/>
    </row>
    <row r="127" spans="1:5" s="80" customFormat="1" ht="25.5" customHeight="1" x14ac:dyDescent="0.3">
      <c r="A127" s="213"/>
      <c r="B127" s="229"/>
      <c r="C127" s="105" t="s">
        <v>55</v>
      </c>
      <c r="D127" s="108"/>
      <c r="E127" s="108"/>
    </row>
    <row r="128" spans="1:5" s="80" customFormat="1" ht="25.5" customHeight="1" x14ac:dyDescent="0.3">
      <c r="A128" s="214"/>
      <c r="B128" s="230"/>
      <c r="C128" s="106" t="s">
        <v>56</v>
      </c>
      <c r="D128" s="109"/>
      <c r="E128" s="109"/>
    </row>
    <row r="129" spans="1:5" s="80" customFormat="1" ht="25.5" customHeight="1" x14ac:dyDescent="0.3">
      <c r="A129" s="214"/>
      <c r="B129" s="230"/>
      <c r="C129" s="106" t="s">
        <v>66</v>
      </c>
      <c r="D129" s="109"/>
      <c r="E129" s="109"/>
    </row>
    <row r="130" spans="1:5" s="80" customFormat="1" ht="25.5" customHeight="1" thickBot="1" x14ac:dyDescent="0.35">
      <c r="A130" s="215"/>
      <c r="B130" s="231"/>
      <c r="C130" s="107" t="s">
        <v>57</v>
      </c>
      <c r="D130" s="110"/>
      <c r="E130" s="110"/>
    </row>
    <row r="131" spans="1:5" ht="27.75" customHeight="1" x14ac:dyDescent="0.25">
      <c r="A131" s="91"/>
      <c r="C131" s="62" t="s">
        <v>119</v>
      </c>
      <c r="D131" s="63">
        <f>SUM(D119:D130)</f>
        <v>0</v>
      </c>
      <c r="E131" s="112"/>
    </row>
    <row r="132" spans="1:5" ht="27.6" x14ac:dyDescent="0.25">
      <c r="A132" s="92"/>
      <c r="B132" s="93"/>
      <c r="C132" s="62" t="s">
        <v>122</v>
      </c>
      <c r="D132" s="112"/>
      <c r="E132" s="63">
        <f>SUM(E119:E130)</f>
        <v>0</v>
      </c>
    </row>
    <row r="133" spans="1:5" ht="14.4" thickBot="1" x14ac:dyDescent="0.3">
      <c r="C133" s="33"/>
      <c r="D133" s="70"/>
      <c r="E133" s="34"/>
    </row>
    <row r="134" spans="1:5" x14ac:dyDescent="0.25">
      <c r="A134" s="94"/>
      <c r="B134" s="111" t="s">
        <v>117</v>
      </c>
      <c r="C134" s="33"/>
      <c r="D134" s="70"/>
      <c r="E134" s="34"/>
    </row>
    <row r="135" spans="1:5" ht="20.25" customHeight="1" x14ac:dyDescent="0.25">
      <c r="A135" s="35" t="s">
        <v>118</v>
      </c>
      <c r="B135" s="36">
        <f>B97</f>
        <v>0</v>
      </c>
      <c r="C135" s="14"/>
      <c r="D135" s="9"/>
    </row>
    <row r="136" spans="1:5" ht="20.25" customHeight="1" x14ac:dyDescent="0.25">
      <c r="A136" s="35" t="s">
        <v>119</v>
      </c>
      <c r="B136" s="36">
        <f>D131</f>
        <v>0</v>
      </c>
      <c r="C136" s="14"/>
      <c r="D136" s="9"/>
    </row>
    <row r="137" spans="1:5" ht="20.25" customHeight="1" thickBot="1" x14ac:dyDescent="0.3">
      <c r="A137" s="37" t="s">
        <v>120</v>
      </c>
      <c r="B137" s="38">
        <f>B135+B136</f>
        <v>0</v>
      </c>
    </row>
  </sheetData>
  <mergeCells count="31">
    <mergeCell ref="C17:C18"/>
    <mergeCell ref="D17:D18"/>
    <mergeCell ref="E17:E18"/>
    <mergeCell ref="C40:C41"/>
    <mergeCell ref="D40:D41"/>
    <mergeCell ref="E40:E41"/>
    <mergeCell ref="A1:E1"/>
    <mergeCell ref="A15:E15"/>
    <mergeCell ref="A10:E10"/>
    <mergeCell ref="A11:E11"/>
    <mergeCell ref="A13:E13"/>
    <mergeCell ref="A19:B19"/>
    <mergeCell ref="A27:B27"/>
    <mergeCell ref="A33:B33"/>
    <mergeCell ref="A42:B42"/>
    <mergeCell ref="A46:B46"/>
    <mergeCell ref="A50:B50"/>
    <mergeCell ref="A114:E114"/>
    <mergeCell ref="A119:A122"/>
    <mergeCell ref="A123:A126"/>
    <mergeCell ref="A127:A130"/>
    <mergeCell ref="A92:B92"/>
    <mergeCell ref="D117:D118"/>
    <mergeCell ref="E117:E118"/>
    <mergeCell ref="D115:E116"/>
    <mergeCell ref="A115:A118"/>
    <mergeCell ref="B127:B130"/>
    <mergeCell ref="B115:B118"/>
    <mergeCell ref="C115:C118"/>
    <mergeCell ref="B119:B122"/>
    <mergeCell ref="B123:B126"/>
  </mergeCells>
  <dataValidations xWindow="46" yWindow="589" count="7">
    <dataValidation allowBlank="1" showInputMessage="1" showErrorMessage="1" prompt="Ne RIEN saisir dans ces cellules" sqref="A53 A89 A38 A50 A42 A46 A70 A27 A33 A19"/>
    <dataValidation type="whole" allowBlank="1" showInputMessage="1" showErrorMessage="1" sqref="D75:D89">
      <formula1>0</formula1>
      <formula2>1000000000000000</formula2>
    </dataValidation>
    <dataValidation type="decimal" allowBlank="1" showInputMessage="1" showErrorMessage="1" sqref="C75:C89">
      <formula1>0</formula1>
      <formula2>1000000000000000</formula2>
    </dataValidation>
    <dataValidation type="whole" allowBlank="1" showInputMessage="1" showErrorMessage="1" sqref="E50 E42 E46 C38 D19:D38 C19 C27 C33 D42:D53 C42 C46 C50 C53">
      <formula1>0</formula1>
      <formula2>1000000000</formula2>
    </dataValidation>
    <dataValidation type="whole" allowBlank="1" showInputMessage="1" showErrorMessage="1" sqref="D58:D71">
      <formula1>0</formula1>
      <formula2>1000000000000000000</formula2>
    </dataValidation>
    <dataValidation type="decimal" allowBlank="1" showInputMessage="1" showErrorMessage="1" sqref="C58:C71">
      <formula1>0</formula1>
      <formula2>100000000000000000</formula2>
    </dataValidation>
    <dataValidation type="decimal" allowBlank="1" showInputMessage="1" showErrorMessage="1" sqref="C20:C26 C28:C32 C34:C37 C43:C45 C47:C49 C51:C52">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4" max="4" man="1"/>
    <brk id="90"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16" zoomScaleNormal="100" workbookViewId="0">
      <selection activeCell="L83" sqref="L83"/>
    </sheetView>
  </sheetViews>
  <sheetFormatPr baseColWidth="10" defaultRowHeight="14.4" x14ac:dyDescent="0.3"/>
  <sheetData>
    <row r="1" spans="1:14" ht="15.75" thickBot="1" x14ac:dyDescent="0.3"/>
    <row r="2" spans="1:14" ht="43.5" customHeight="1" thickBot="1" x14ac:dyDescent="0.35">
      <c r="A2" s="264" t="s">
        <v>48</v>
      </c>
      <c r="B2" s="265"/>
      <c r="C2" s="265"/>
      <c r="D2" s="265"/>
      <c r="E2" s="265"/>
      <c r="F2" s="265"/>
      <c r="G2" s="265"/>
      <c r="H2" s="265"/>
      <c r="I2" s="265"/>
      <c r="J2" s="265"/>
      <c r="K2" s="265"/>
      <c r="L2" s="265"/>
      <c r="M2" s="265"/>
      <c r="N2" s="266"/>
    </row>
    <row r="4" spans="1:14" s="21" customFormat="1" x14ac:dyDescent="0.3">
      <c r="A4" s="21" t="s">
        <v>60</v>
      </c>
    </row>
    <row r="5" spans="1:14" ht="15.75" thickBot="1" x14ac:dyDescent="0.3"/>
    <row r="6" spans="1:14" ht="32.25" customHeight="1" thickBot="1" x14ac:dyDescent="0.35">
      <c r="F6" s="270" t="s">
        <v>29</v>
      </c>
      <c r="G6" s="271"/>
      <c r="H6" s="271"/>
      <c r="I6" s="271"/>
      <c r="J6" s="271"/>
      <c r="K6" s="272"/>
    </row>
    <row r="7" spans="1:14" ht="15.75" thickBot="1" x14ac:dyDescent="0.3"/>
    <row r="8" spans="1:14" ht="75.75" customHeight="1" thickTop="1" thickBot="1" x14ac:dyDescent="0.5">
      <c r="B8" s="267" t="s">
        <v>28</v>
      </c>
      <c r="C8" s="268"/>
      <c r="D8" s="268"/>
      <c r="E8" s="268"/>
      <c r="F8" s="268"/>
      <c r="G8" s="268"/>
      <c r="H8" s="268"/>
      <c r="I8" s="268"/>
      <c r="J8" s="268"/>
      <c r="K8" s="268"/>
      <c r="L8" s="268"/>
      <c r="M8" s="268"/>
      <c r="N8" s="269"/>
    </row>
    <row r="9" spans="1:14" ht="15.75" thickTop="1" x14ac:dyDescent="0.25"/>
    <row r="11" spans="1:14" ht="15.75" thickBot="1" x14ac:dyDescent="0.3"/>
    <row r="12" spans="1:14" ht="32.25" customHeight="1" thickBot="1" x14ac:dyDescent="0.3">
      <c r="F12" s="261" t="s">
        <v>30</v>
      </c>
      <c r="G12" s="262"/>
      <c r="H12" s="262"/>
      <c r="I12" s="262"/>
      <c r="J12" s="262"/>
      <c r="K12" s="263"/>
    </row>
    <row r="14" spans="1:14" ht="15" x14ac:dyDescent="0.25">
      <c r="A14" s="18"/>
    </row>
    <row r="16" spans="1:14" ht="15.75" thickBot="1" x14ac:dyDescent="0.3"/>
    <row r="17" spans="2:14" ht="75.75" customHeight="1" thickTop="1" thickBot="1" x14ac:dyDescent="0.35">
      <c r="B17" s="254" t="s">
        <v>36</v>
      </c>
      <c r="C17" s="252"/>
      <c r="D17" s="252"/>
      <c r="E17" s="252"/>
      <c r="F17" s="252"/>
      <c r="G17" s="252"/>
      <c r="H17" s="252"/>
      <c r="I17" s="252"/>
      <c r="J17" s="252"/>
      <c r="K17" s="252"/>
      <c r="L17" s="252"/>
      <c r="M17" s="252"/>
      <c r="N17" s="253"/>
    </row>
    <row r="18" spans="2:14" ht="15" thickTop="1" x14ac:dyDescent="0.3"/>
    <row r="19" spans="2:14" ht="15" thickBot="1" x14ac:dyDescent="0.35"/>
    <row r="20" spans="2:14" ht="36" customHeight="1" thickTop="1" thickBot="1" x14ac:dyDescent="0.35">
      <c r="B20" s="255" t="s">
        <v>31</v>
      </c>
      <c r="C20" s="256"/>
      <c r="D20" s="256"/>
      <c r="E20" s="256"/>
      <c r="F20" s="257"/>
    </row>
    <row r="21" spans="2:14" ht="15" thickTop="1" x14ac:dyDescent="0.3"/>
    <row r="22" spans="2:14" ht="15" thickBot="1" x14ac:dyDescent="0.35"/>
    <row r="23" spans="2:14" ht="61.5" customHeight="1" thickTop="1" thickBot="1" x14ac:dyDescent="0.35">
      <c r="B23" s="254" t="s">
        <v>32</v>
      </c>
      <c r="C23" s="252"/>
      <c r="D23" s="252"/>
      <c r="E23" s="252"/>
      <c r="F23" s="252"/>
      <c r="G23" s="252"/>
      <c r="H23" s="252"/>
      <c r="I23" s="252"/>
      <c r="J23" s="252"/>
      <c r="K23" s="252"/>
      <c r="L23" s="252"/>
      <c r="M23" s="252"/>
      <c r="N23" s="253"/>
    </row>
    <row r="24" spans="2:14" ht="15" thickTop="1" x14ac:dyDescent="0.3"/>
    <row r="25" spans="2:14" ht="15" thickBot="1" x14ac:dyDescent="0.35"/>
    <row r="26" spans="2:14" ht="61.5" customHeight="1" thickTop="1" thickBot="1" x14ac:dyDescent="0.35">
      <c r="B26" s="251" t="s">
        <v>42</v>
      </c>
      <c r="C26" s="252"/>
      <c r="D26" s="252"/>
      <c r="E26" s="252"/>
      <c r="F26" s="252"/>
      <c r="G26" s="252"/>
      <c r="H26" s="252"/>
      <c r="I26" s="252"/>
      <c r="J26" s="252"/>
      <c r="K26" s="252"/>
      <c r="L26" s="252"/>
      <c r="M26" s="252"/>
      <c r="N26" s="253"/>
    </row>
    <row r="27" spans="2:14" ht="15" thickTop="1" x14ac:dyDescent="0.3"/>
    <row r="30" spans="2:14" ht="15" thickBot="1" x14ac:dyDescent="0.35"/>
    <row r="31" spans="2:14" ht="75.75" customHeight="1" thickTop="1" thickBot="1" x14ac:dyDescent="0.35">
      <c r="B31" s="254" t="s">
        <v>33</v>
      </c>
      <c r="C31" s="252"/>
      <c r="D31" s="252"/>
      <c r="E31" s="252"/>
      <c r="F31" s="252"/>
      <c r="G31" s="252"/>
      <c r="H31" s="252"/>
      <c r="I31" s="252"/>
      <c r="J31" s="252"/>
      <c r="K31" s="252"/>
      <c r="L31" s="252"/>
      <c r="M31" s="252"/>
      <c r="N31" s="253"/>
    </row>
    <row r="32" spans="2:14" ht="15" thickTop="1" x14ac:dyDescent="0.3"/>
    <row r="33" spans="2:14" ht="15" thickBot="1" x14ac:dyDescent="0.35"/>
    <row r="34" spans="2:14" ht="36" customHeight="1" thickTop="1" thickBot="1" x14ac:dyDescent="0.35">
      <c r="B34" s="255" t="s">
        <v>31</v>
      </c>
      <c r="C34" s="256"/>
      <c r="D34" s="256"/>
      <c r="E34" s="256"/>
      <c r="F34" s="257"/>
    </row>
    <row r="35" spans="2:14" ht="15" thickTop="1" x14ac:dyDescent="0.3"/>
    <row r="36" spans="2:14" ht="15" thickBot="1" x14ac:dyDescent="0.35"/>
    <row r="37" spans="2:14" ht="72" customHeight="1" thickTop="1" thickBot="1" x14ac:dyDescent="0.35">
      <c r="B37" s="254" t="s">
        <v>38</v>
      </c>
      <c r="C37" s="252"/>
      <c r="D37" s="252"/>
      <c r="E37" s="252"/>
      <c r="F37" s="252"/>
      <c r="G37" s="252"/>
      <c r="H37" s="252"/>
      <c r="I37" s="252"/>
      <c r="J37" s="252"/>
      <c r="K37" s="252"/>
      <c r="L37" s="252"/>
      <c r="M37" s="252"/>
      <c r="N37" s="253"/>
    </row>
    <row r="38" spans="2:14" ht="15" thickTop="1" x14ac:dyDescent="0.3"/>
    <row r="39" spans="2:14" ht="15" thickBot="1" x14ac:dyDescent="0.35"/>
    <row r="40" spans="2:14" ht="61.5" customHeight="1" thickTop="1" thickBot="1" x14ac:dyDescent="0.35">
      <c r="B40" s="254" t="s">
        <v>34</v>
      </c>
      <c r="C40" s="252"/>
      <c r="D40" s="252"/>
      <c r="E40" s="252"/>
      <c r="F40" s="252"/>
      <c r="G40" s="252"/>
      <c r="H40" s="252"/>
      <c r="I40" s="252"/>
      <c r="J40" s="252"/>
      <c r="K40" s="252"/>
      <c r="L40" s="252"/>
      <c r="M40" s="252"/>
      <c r="N40" s="253"/>
    </row>
    <row r="41" spans="2:14" ht="15" thickTop="1" x14ac:dyDescent="0.3"/>
    <row r="42" spans="2:14" ht="15" thickBot="1" x14ac:dyDescent="0.35"/>
    <row r="43" spans="2:14" ht="61.5" customHeight="1" thickTop="1" thickBot="1" x14ac:dyDescent="0.35">
      <c r="B43" s="254" t="s">
        <v>35</v>
      </c>
      <c r="C43" s="252"/>
      <c r="D43" s="252"/>
      <c r="E43" s="252"/>
      <c r="F43" s="252"/>
      <c r="G43" s="252"/>
      <c r="H43" s="252"/>
      <c r="I43" s="252"/>
      <c r="J43" s="252"/>
      <c r="K43" s="252"/>
      <c r="L43" s="252"/>
      <c r="M43" s="252"/>
      <c r="N43" s="253"/>
    </row>
    <row r="44" spans="2:14" ht="15" thickTop="1" x14ac:dyDescent="0.3"/>
    <row r="45" spans="2:14" ht="15" thickBot="1" x14ac:dyDescent="0.35"/>
    <row r="46" spans="2:14" ht="61.5" customHeight="1" thickTop="1" thickBot="1" x14ac:dyDescent="0.35">
      <c r="B46" s="251" t="s">
        <v>49</v>
      </c>
      <c r="C46" s="252"/>
      <c r="D46" s="252"/>
      <c r="E46" s="252"/>
      <c r="F46" s="252"/>
      <c r="G46" s="252"/>
      <c r="H46" s="252"/>
      <c r="I46" s="252"/>
      <c r="J46" s="252"/>
      <c r="K46" s="252"/>
      <c r="L46" s="252"/>
      <c r="M46" s="252"/>
      <c r="N46" s="253"/>
    </row>
    <row r="47" spans="2:14" ht="15" thickTop="1" x14ac:dyDescent="0.3"/>
    <row r="50" spans="2:14" ht="15" thickBot="1" x14ac:dyDescent="0.35"/>
    <row r="51" spans="2:14" ht="75.75" customHeight="1" thickTop="1" thickBot="1" x14ac:dyDescent="0.35">
      <c r="B51" s="251" t="s">
        <v>50</v>
      </c>
      <c r="C51" s="252"/>
      <c r="D51" s="252"/>
      <c r="E51" s="252"/>
      <c r="F51" s="252"/>
      <c r="G51" s="252"/>
      <c r="H51" s="252"/>
      <c r="I51" s="252"/>
      <c r="J51" s="252"/>
      <c r="K51" s="252"/>
      <c r="L51" s="252"/>
      <c r="M51" s="252"/>
      <c r="N51" s="253"/>
    </row>
    <row r="52" spans="2:14" ht="15" thickTop="1" x14ac:dyDescent="0.3"/>
    <row r="53" spans="2:14" ht="15" thickBot="1" x14ac:dyDescent="0.35"/>
    <row r="54" spans="2:14" ht="36" customHeight="1" thickTop="1" thickBot="1" x14ac:dyDescent="0.35">
      <c r="B54" s="255" t="s">
        <v>31</v>
      </c>
      <c r="C54" s="256"/>
      <c r="D54" s="256"/>
      <c r="E54" s="256"/>
      <c r="F54" s="257"/>
    </row>
    <row r="55" spans="2:14" ht="15" thickTop="1" x14ac:dyDescent="0.3"/>
    <row r="56" spans="2:14" ht="15" thickBot="1" x14ac:dyDescent="0.35"/>
    <row r="57" spans="2:14" ht="72" customHeight="1" thickTop="1" thickBot="1" x14ac:dyDescent="0.35">
      <c r="B57" s="251" t="s">
        <v>51</v>
      </c>
      <c r="C57" s="252"/>
      <c r="D57" s="252"/>
      <c r="E57" s="252"/>
      <c r="F57" s="252"/>
      <c r="G57" s="252"/>
      <c r="H57" s="252"/>
      <c r="I57" s="252"/>
      <c r="J57" s="252"/>
      <c r="K57" s="252"/>
      <c r="L57" s="252"/>
      <c r="M57" s="252"/>
      <c r="N57" s="253"/>
    </row>
    <row r="58" spans="2:14" ht="15" thickTop="1" x14ac:dyDescent="0.3"/>
    <row r="59" spans="2:14" ht="15" thickBot="1" x14ac:dyDescent="0.35"/>
    <row r="60" spans="2:14" ht="71.25" customHeight="1" thickTop="1" thickBot="1" x14ac:dyDescent="0.35">
      <c r="B60" s="254" t="s">
        <v>37</v>
      </c>
      <c r="C60" s="252"/>
      <c r="D60" s="252"/>
      <c r="E60" s="252"/>
      <c r="F60" s="252"/>
      <c r="G60" s="252"/>
      <c r="H60" s="252"/>
      <c r="I60" s="252"/>
      <c r="J60" s="252"/>
      <c r="K60" s="252"/>
      <c r="L60" s="252"/>
      <c r="M60" s="252"/>
      <c r="N60" s="253"/>
    </row>
    <row r="61" spans="2:14" ht="15" thickTop="1" x14ac:dyDescent="0.3"/>
    <row r="65" spans="2:14" ht="15" thickBot="1" x14ac:dyDescent="0.35"/>
    <row r="66" spans="2:14" ht="75.75" customHeight="1" thickTop="1" thickBot="1" x14ac:dyDescent="0.35">
      <c r="B66" s="258" t="s">
        <v>45</v>
      </c>
      <c r="C66" s="259"/>
      <c r="D66" s="259"/>
      <c r="E66" s="259"/>
      <c r="F66" s="259"/>
      <c r="G66" s="259"/>
      <c r="H66" s="259"/>
      <c r="I66" s="259"/>
      <c r="J66" s="259"/>
      <c r="K66" s="259"/>
      <c r="L66" s="259"/>
      <c r="M66" s="259"/>
      <c r="N66" s="260"/>
    </row>
    <row r="67" spans="2:14" ht="15" thickTop="1" x14ac:dyDescent="0.3"/>
    <row r="68" spans="2:14" ht="15" thickBot="1" x14ac:dyDescent="0.35"/>
    <row r="69" spans="2:14" ht="98.25" customHeight="1" thickTop="1" thickBot="1" x14ac:dyDescent="0.35">
      <c r="B69" s="251" t="s">
        <v>44</v>
      </c>
      <c r="C69" s="252"/>
      <c r="D69" s="252"/>
      <c r="E69" s="252"/>
      <c r="F69" s="252"/>
      <c r="G69" s="252"/>
      <c r="H69" s="252"/>
      <c r="I69" s="252"/>
      <c r="J69" s="252"/>
      <c r="K69" s="252"/>
      <c r="L69" s="252"/>
      <c r="M69" s="252"/>
      <c r="N69" s="253"/>
    </row>
    <row r="70" spans="2:14" ht="31.5" customHeight="1" thickTop="1" x14ac:dyDescent="0.3"/>
    <row r="71" spans="2:14" ht="15" thickBot="1" x14ac:dyDescent="0.35"/>
    <row r="72" spans="2:14" ht="60" customHeight="1" thickTop="1" thickBot="1" x14ac:dyDescent="0.35">
      <c r="B72" s="251" t="s">
        <v>43</v>
      </c>
      <c r="C72" s="252"/>
      <c r="D72" s="252"/>
      <c r="E72" s="252"/>
      <c r="F72" s="252"/>
      <c r="G72" s="252"/>
      <c r="H72" s="252"/>
      <c r="I72" s="252"/>
      <c r="J72" s="252"/>
      <c r="K72" s="252"/>
      <c r="L72" s="252"/>
      <c r="M72" s="252"/>
      <c r="N72" s="253"/>
    </row>
    <row r="73" spans="2:14" ht="15" thickTop="1" x14ac:dyDescent="0.3"/>
    <row r="74" spans="2:14" ht="15" thickBot="1" x14ac:dyDescent="0.35"/>
    <row r="75" spans="2:14" ht="48.75" customHeight="1" thickTop="1" thickBot="1" x14ac:dyDescent="0.35">
      <c r="B75" s="251" t="s">
        <v>61</v>
      </c>
      <c r="C75" s="252"/>
      <c r="D75" s="252"/>
      <c r="E75" s="252"/>
      <c r="F75" s="252"/>
      <c r="G75" s="252"/>
      <c r="H75" s="252"/>
      <c r="I75" s="252"/>
      <c r="J75" s="252"/>
      <c r="K75" s="252"/>
      <c r="L75" s="252"/>
      <c r="M75" s="252"/>
      <c r="N75" s="253"/>
    </row>
    <row r="76" spans="2:14" ht="15" thickTop="1" x14ac:dyDescent="0.3"/>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topLeftCell="B22" zoomScaleNormal="100" workbookViewId="0">
      <selection activeCell="D31" sqref="D31"/>
    </sheetView>
  </sheetViews>
  <sheetFormatPr baseColWidth="10" defaultRowHeight="14.4" x14ac:dyDescent="0.3"/>
  <cols>
    <col min="2" max="2" width="8" customWidth="1"/>
    <col min="3" max="3" width="60.5546875" customWidth="1"/>
    <col min="4" max="4" width="66.6640625" customWidth="1"/>
    <col min="5" max="5" width="21.33203125" bestFit="1" customWidth="1"/>
    <col min="6" max="6" width="13.88671875" customWidth="1"/>
    <col min="7" max="7" width="12.5546875" style="28" bestFit="1" customWidth="1"/>
    <col min="9" max="9" width="7.44140625" bestFit="1" customWidth="1"/>
  </cols>
  <sheetData>
    <row r="1" spans="2:10" x14ac:dyDescent="0.3">
      <c r="B1" s="285" t="s">
        <v>173</v>
      </c>
      <c r="C1" s="286"/>
      <c r="D1" s="286"/>
      <c r="E1" s="286"/>
      <c r="F1" s="286"/>
      <c r="G1" s="286"/>
      <c r="H1" s="286"/>
      <c r="I1" s="287"/>
    </row>
    <row r="2" spans="2:10" ht="15" x14ac:dyDescent="0.25">
      <c r="B2" s="286"/>
      <c r="C2" s="286"/>
      <c r="D2" s="286"/>
      <c r="E2" s="286"/>
      <c r="F2" s="286"/>
      <c r="G2" s="286"/>
      <c r="H2" s="286"/>
      <c r="I2" s="286"/>
    </row>
    <row r="3" spans="2:10" x14ac:dyDescent="0.3">
      <c r="B3" s="148" t="s">
        <v>78</v>
      </c>
      <c r="C3" s="148" t="s">
        <v>79</v>
      </c>
      <c r="D3" s="148" t="s">
        <v>80</v>
      </c>
      <c r="E3" s="274" t="s">
        <v>127</v>
      </c>
      <c r="F3" s="275"/>
      <c r="G3" s="275"/>
      <c r="H3" s="275"/>
      <c r="I3" s="276"/>
    </row>
    <row r="4" spans="2:10" ht="57.6" x14ac:dyDescent="0.3">
      <c r="B4" s="123">
        <v>1</v>
      </c>
      <c r="C4" s="23" t="s">
        <v>145</v>
      </c>
      <c r="D4" s="115" t="s">
        <v>146</v>
      </c>
      <c r="E4" s="280"/>
      <c r="F4" s="281"/>
      <c r="G4" s="281"/>
      <c r="H4" s="281"/>
      <c r="I4" s="282"/>
      <c r="J4" s="114"/>
    </row>
    <row r="5" spans="2:10" ht="43.2" x14ac:dyDescent="0.3">
      <c r="B5" s="123">
        <v>2</v>
      </c>
      <c r="C5" s="123" t="s">
        <v>81</v>
      </c>
      <c r="D5" s="29" t="s">
        <v>88</v>
      </c>
      <c r="E5" s="274"/>
      <c r="F5" s="275"/>
      <c r="G5" s="275"/>
      <c r="H5" s="275"/>
      <c r="I5" s="276"/>
    </row>
    <row r="6" spans="2:10" ht="43.2" x14ac:dyDescent="0.3">
      <c r="B6" s="123">
        <v>3</v>
      </c>
      <c r="C6" s="123" t="s">
        <v>82</v>
      </c>
      <c r="D6" s="29" t="s">
        <v>86</v>
      </c>
      <c r="E6" s="274"/>
      <c r="F6" s="275"/>
      <c r="G6" s="275"/>
      <c r="H6" s="275"/>
      <c r="I6" s="276"/>
    </row>
    <row r="7" spans="2:10" s="41" customFormat="1" ht="43.2" x14ac:dyDescent="0.3">
      <c r="B7" s="123">
        <v>4</v>
      </c>
      <c r="C7" s="123" t="s">
        <v>91</v>
      </c>
      <c r="D7" s="29" t="s">
        <v>92</v>
      </c>
      <c r="E7" s="274"/>
      <c r="F7" s="275"/>
      <c r="G7" s="275"/>
      <c r="H7" s="275"/>
      <c r="I7" s="276"/>
    </row>
    <row r="8" spans="2:10" ht="81.75" customHeight="1" x14ac:dyDescent="0.3">
      <c r="B8" s="288">
        <v>5</v>
      </c>
      <c r="C8" s="124" t="s">
        <v>125</v>
      </c>
      <c r="D8" s="283" t="s">
        <v>128</v>
      </c>
      <c r="E8" s="42" t="s">
        <v>93</v>
      </c>
      <c r="F8" s="43" t="s">
        <v>97</v>
      </c>
      <c r="G8" s="43" t="s">
        <v>94</v>
      </c>
      <c r="H8" s="43" t="s">
        <v>95</v>
      </c>
      <c r="I8" s="44" t="s">
        <v>96</v>
      </c>
    </row>
    <row r="9" spans="2:10" ht="57.6" x14ac:dyDescent="0.3">
      <c r="B9" s="289"/>
      <c r="C9" s="125"/>
      <c r="D9" s="284"/>
      <c r="E9" s="42" t="s">
        <v>93</v>
      </c>
      <c r="F9" s="43" t="s">
        <v>98</v>
      </c>
      <c r="G9" s="43" t="s">
        <v>94</v>
      </c>
      <c r="H9" s="43" t="s">
        <v>95</v>
      </c>
      <c r="I9" s="44" t="s">
        <v>99</v>
      </c>
    </row>
    <row r="10" spans="2:10" ht="100.8" x14ac:dyDescent="0.3">
      <c r="B10" s="123">
        <v>6</v>
      </c>
      <c r="C10" s="124" t="s">
        <v>129</v>
      </c>
      <c r="D10" s="45" t="s">
        <v>130</v>
      </c>
      <c r="E10" s="42" t="s">
        <v>93</v>
      </c>
      <c r="F10" s="43" t="s">
        <v>98</v>
      </c>
      <c r="G10" s="43" t="s">
        <v>94</v>
      </c>
      <c r="H10" s="43" t="s">
        <v>95</v>
      </c>
      <c r="I10" s="44" t="s">
        <v>131</v>
      </c>
    </row>
    <row r="11" spans="2:10" ht="28.8" x14ac:dyDescent="0.3">
      <c r="B11" s="123">
        <v>7</v>
      </c>
      <c r="C11" s="123" t="s">
        <v>83</v>
      </c>
      <c r="D11" s="30" t="s">
        <v>87</v>
      </c>
      <c r="E11" s="274"/>
      <c r="F11" s="275"/>
      <c r="G11" s="275"/>
      <c r="H11" s="275"/>
      <c r="I11" s="276"/>
    </row>
    <row r="12" spans="2:10" ht="115.2" x14ac:dyDescent="0.3">
      <c r="B12" s="123">
        <v>8</v>
      </c>
      <c r="C12" s="123" t="s">
        <v>90</v>
      </c>
      <c r="D12" s="29" t="s">
        <v>156</v>
      </c>
      <c r="E12" s="274"/>
      <c r="F12" s="275"/>
      <c r="G12" s="275"/>
      <c r="H12" s="275"/>
      <c r="I12" s="276"/>
    </row>
    <row r="13" spans="2:10" ht="102.75" customHeight="1" x14ac:dyDescent="0.3">
      <c r="B13" s="123">
        <v>9</v>
      </c>
      <c r="C13" s="123" t="s">
        <v>84</v>
      </c>
      <c r="D13" s="29" t="s">
        <v>148</v>
      </c>
      <c r="E13" s="274"/>
      <c r="F13" s="275"/>
      <c r="G13" s="275"/>
      <c r="H13" s="275"/>
      <c r="I13" s="276"/>
    </row>
    <row r="14" spans="2:10" ht="43.2" x14ac:dyDescent="0.3">
      <c r="B14" s="123">
        <v>10</v>
      </c>
      <c r="C14" s="123" t="s">
        <v>100</v>
      </c>
      <c r="D14" s="30" t="s">
        <v>101</v>
      </c>
      <c r="E14" s="274"/>
      <c r="F14" s="275"/>
      <c r="G14" s="275"/>
      <c r="H14" s="275"/>
      <c r="I14" s="276"/>
    </row>
    <row r="15" spans="2:10" ht="115.2" x14ac:dyDescent="0.3">
      <c r="B15" s="123">
        <v>11</v>
      </c>
      <c r="C15" s="123" t="s">
        <v>157</v>
      </c>
      <c r="D15" s="30" t="s">
        <v>159</v>
      </c>
      <c r="E15" s="274"/>
      <c r="F15" s="275"/>
      <c r="G15" s="275"/>
      <c r="H15" s="275"/>
      <c r="I15" s="276"/>
    </row>
    <row r="16" spans="2:10" ht="115.2" x14ac:dyDescent="0.3">
      <c r="B16" s="123">
        <v>12</v>
      </c>
      <c r="C16" s="123" t="s">
        <v>158</v>
      </c>
      <c r="D16" s="30" t="s">
        <v>160</v>
      </c>
      <c r="E16" s="274"/>
      <c r="F16" s="275"/>
      <c r="G16" s="275"/>
      <c r="H16" s="275"/>
      <c r="I16" s="276"/>
    </row>
    <row r="17" spans="2:9" ht="43.2" x14ac:dyDescent="0.3">
      <c r="B17" s="123">
        <v>13</v>
      </c>
      <c r="C17" s="123" t="s">
        <v>102</v>
      </c>
      <c r="D17" s="30" t="s">
        <v>110</v>
      </c>
      <c r="E17" s="274"/>
      <c r="F17" s="275"/>
      <c r="G17" s="275"/>
      <c r="H17" s="275"/>
      <c r="I17" s="276"/>
    </row>
    <row r="18" spans="2:9" ht="111" customHeight="1" x14ac:dyDescent="0.3">
      <c r="B18" s="123" t="s">
        <v>164</v>
      </c>
      <c r="C18" s="123" t="s">
        <v>103</v>
      </c>
      <c r="D18" s="26" t="s">
        <v>172</v>
      </c>
      <c r="E18" s="274"/>
      <c r="F18" s="275"/>
      <c r="G18" s="275"/>
      <c r="H18" s="275"/>
      <c r="I18" s="276"/>
    </row>
    <row r="19" spans="2:9" ht="61.5" customHeight="1" x14ac:dyDescent="0.3">
      <c r="B19" s="123" t="s">
        <v>165</v>
      </c>
      <c r="C19" s="123" t="s">
        <v>166</v>
      </c>
      <c r="D19" s="29" t="s">
        <v>167</v>
      </c>
      <c r="E19" s="274"/>
      <c r="F19" s="275"/>
      <c r="G19" s="275"/>
      <c r="H19" s="275"/>
      <c r="I19" s="276"/>
    </row>
    <row r="20" spans="2:9" ht="72" x14ac:dyDescent="0.3">
      <c r="B20" s="123">
        <v>15</v>
      </c>
      <c r="C20" s="123" t="s">
        <v>104</v>
      </c>
      <c r="D20" s="30" t="s">
        <v>105</v>
      </c>
      <c r="E20" s="274"/>
      <c r="F20" s="275"/>
      <c r="G20" s="275"/>
      <c r="H20" s="275"/>
      <c r="I20" s="276"/>
    </row>
    <row r="21" spans="2:9" ht="43.2" x14ac:dyDescent="0.3">
      <c r="B21" s="123">
        <v>16</v>
      </c>
      <c r="C21" s="123" t="s">
        <v>106</v>
      </c>
      <c r="D21" s="30" t="s">
        <v>107</v>
      </c>
      <c r="E21" s="274"/>
      <c r="F21" s="275"/>
      <c r="G21" s="275"/>
      <c r="H21" s="275"/>
      <c r="I21" s="276"/>
    </row>
    <row r="22" spans="2:9" ht="172.8" x14ac:dyDescent="0.3">
      <c r="B22" s="123">
        <v>17</v>
      </c>
      <c r="C22" s="123" t="s">
        <v>108</v>
      </c>
      <c r="D22" s="30" t="s">
        <v>109</v>
      </c>
      <c r="E22" s="274"/>
      <c r="F22" s="275"/>
      <c r="G22" s="275"/>
      <c r="H22" s="275"/>
      <c r="I22" s="276"/>
    </row>
    <row r="23" spans="2:9" ht="43.2" x14ac:dyDescent="0.3">
      <c r="B23" s="123">
        <v>18</v>
      </c>
      <c r="C23" s="23" t="s">
        <v>123</v>
      </c>
      <c r="D23" s="27" t="s">
        <v>124</v>
      </c>
      <c r="E23" s="277"/>
      <c r="F23" s="278"/>
      <c r="G23" s="278"/>
      <c r="H23" s="278"/>
      <c r="I23" s="279"/>
    </row>
    <row r="24" spans="2:9" x14ac:dyDescent="0.3">
      <c r="B24" s="123">
        <v>19</v>
      </c>
      <c r="C24" s="126" t="s">
        <v>154</v>
      </c>
      <c r="D24" s="27" t="s">
        <v>152</v>
      </c>
      <c r="E24" s="280"/>
      <c r="F24" s="281"/>
      <c r="G24" s="281"/>
      <c r="H24" s="281"/>
      <c r="I24" s="282"/>
    </row>
    <row r="25" spans="2:9" ht="28.8" x14ac:dyDescent="0.3">
      <c r="B25" s="123">
        <v>20</v>
      </c>
      <c r="C25" s="126" t="s">
        <v>155</v>
      </c>
      <c r="D25" s="27" t="s">
        <v>153</v>
      </c>
      <c r="E25" s="280"/>
      <c r="F25" s="281"/>
      <c r="G25" s="281"/>
      <c r="H25" s="281"/>
      <c r="I25" s="282"/>
    </row>
    <row r="26" spans="2:9" ht="57.6" x14ac:dyDescent="0.3">
      <c r="B26" s="123">
        <v>21</v>
      </c>
      <c r="C26" s="23" t="s">
        <v>180</v>
      </c>
      <c r="D26" s="27" t="s">
        <v>248</v>
      </c>
      <c r="E26" s="273"/>
      <c r="F26" s="273"/>
      <c r="G26" s="273"/>
      <c r="H26" s="273"/>
      <c r="I26" s="273"/>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44"/>
  <sheetViews>
    <sheetView topLeftCell="A64" zoomScale="80" zoomScaleNormal="80" zoomScaleSheetLayoutView="90" zoomScalePageLayoutView="70" workbookViewId="0">
      <selection activeCell="E6" sqref="E6"/>
    </sheetView>
  </sheetViews>
  <sheetFormatPr baseColWidth="10" defaultColWidth="11.44140625" defaultRowHeight="13.8" x14ac:dyDescent="0.25"/>
  <cols>
    <col min="1" max="1" width="68.88671875" style="68" customWidth="1"/>
    <col min="2" max="2" width="93.33203125" style="68" customWidth="1"/>
    <col min="3" max="3" width="28.6640625" style="70" customWidth="1"/>
    <col min="4" max="4" width="28.6640625" style="71" customWidth="1"/>
    <col min="5" max="5" width="28.6640625" style="70" customWidth="1"/>
    <col min="6" max="7" width="15.109375" style="68" customWidth="1"/>
    <col min="8" max="16384" width="11.44140625" style="68"/>
  </cols>
  <sheetData>
    <row r="1" spans="1:6" ht="110.25" customHeight="1" thickBot="1" x14ac:dyDescent="0.3">
      <c r="A1" s="294" t="s">
        <v>174</v>
      </c>
      <c r="B1" s="236"/>
      <c r="C1" s="236"/>
      <c r="D1" s="236"/>
      <c r="E1" s="237"/>
    </row>
    <row r="2" spans="1:6" ht="22.5" customHeight="1" thickBot="1" x14ac:dyDescent="0.3">
      <c r="A2" s="69" t="s">
        <v>175</v>
      </c>
      <c r="B2" s="113" t="s">
        <v>135</v>
      </c>
    </row>
    <row r="3" spans="1:6" ht="23.25" customHeight="1" thickBot="1" x14ac:dyDescent="0.3">
      <c r="A3" s="72" t="s">
        <v>176</v>
      </c>
      <c r="B3" s="73" t="s">
        <v>215</v>
      </c>
      <c r="C3" s="74"/>
      <c r="D3" s="75"/>
      <c r="E3" s="74"/>
    </row>
    <row r="4" spans="1:6" ht="36.75" customHeight="1" thickBot="1" x14ac:dyDescent="0.25">
      <c r="A4" s="67" t="s">
        <v>136</v>
      </c>
      <c r="B4" s="76" t="s">
        <v>216</v>
      </c>
      <c r="C4" s="117"/>
      <c r="D4" s="72"/>
      <c r="E4" s="72"/>
    </row>
    <row r="5" spans="1:6" ht="36.75" customHeight="1" x14ac:dyDescent="0.25">
      <c r="A5" s="98" t="s">
        <v>219</v>
      </c>
      <c r="B5" s="77" t="s">
        <v>220</v>
      </c>
      <c r="C5" s="117" t="str">
        <f>IF(ISBLANK(B3),"",IF(ISBLANK(B5),"Donnée obligatoire",""))</f>
        <v/>
      </c>
      <c r="D5" s="78"/>
      <c r="E5" s="78"/>
    </row>
    <row r="6" spans="1:6" ht="36.75" customHeight="1" x14ac:dyDescent="0.25">
      <c r="A6" s="98" t="s">
        <v>132</v>
      </c>
      <c r="B6" s="79">
        <v>300</v>
      </c>
      <c r="C6" s="117" t="str">
        <f>IF(ISBLANK(B3),"",IF(ISBLANK(B6),"Donnée obligatoire (si inclusion)",""))</f>
        <v/>
      </c>
      <c r="D6" s="80"/>
      <c r="E6" s="80"/>
    </row>
    <row r="7" spans="1:6" ht="36.75" customHeight="1" x14ac:dyDescent="0.25">
      <c r="A7" s="98" t="s">
        <v>141</v>
      </c>
      <c r="B7" s="295" t="s">
        <v>217</v>
      </c>
      <c r="C7" s="296"/>
      <c r="D7" s="296"/>
      <c r="E7" s="296"/>
      <c r="F7" s="117" t="str">
        <f>IF(ISBLANK(B3),"",IF(ISBLANK(B7),"Donnée obligatoire",""))</f>
        <v/>
      </c>
    </row>
    <row r="8" spans="1:6" ht="42" customHeight="1" x14ac:dyDescent="0.25">
      <c r="A8" s="98" t="s">
        <v>142</v>
      </c>
      <c r="B8" s="297" t="s">
        <v>218</v>
      </c>
      <c r="C8" s="298"/>
      <c r="D8" s="298"/>
      <c r="E8" s="299"/>
      <c r="F8" s="117" t="str">
        <f>IF(ISBLANK(B3),"",IF(ISBLANK(B8),"Donnée obligatoire (voir commentaire en A8)",""))</f>
        <v/>
      </c>
    </row>
    <row r="9" spans="1:6" ht="80.25" customHeight="1" x14ac:dyDescent="0.25">
      <c r="A9" s="98" t="s">
        <v>143</v>
      </c>
      <c r="B9" s="300" t="s">
        <v>221</v>
      </c>
      <c r="C9" s="298"/>
      <c r="D9" s="298"/>
      <c r="E9" s="299"/>
      <c r="F9" s="117" t="str">
        <f>IF(ISBLANK(B3),"",IF(ISBLANK(B9),"Donnée recommandée (voir commentaire en A9)",""))</f>
        <v/>
      </c>
    </row>
    <row r="10" spans="1:6" ht="36.75" customHeight="1" x14ac:dyDescent="0.2">
      <c r="A10" s="239" t="str">
        <f xml:space="preserve"> RappelData!B9</f>
        <v>Il s'agit d'une trame antérieure. Veuillez utiliser la dernière version proposée.</v>
      </c>
      <c r="B10" s="239"/>
      <c r="C10" s="239"/>
      <c r="D10" s="239"/>
      <c r="E10" s="239"/>
      <c r="F10" s="81"/>
    </row>
    <row r="11" spans="1:6" ht="43.5" customHeight="1" thickBot="1" x14ac:dyDescent="0.3">
      <c r="A11" s="240" t="s">
        <v>212</v>
      </c>
      <c r="B11" s="241"/>
      <c r="C11" s="241"/>
      <c r="D11" s="241"/>
      <c r="E11" s="241"/>
    </row>
    <row r="12" spans="1:6" ht="37.5" customHeight="1" thickBot="1" x14ac:dyDescent="0.25">
      <c r="A12" s="290" t="s">
        <v>183</v>
      </c>
      <c r="B12" s="291"/>
      <c r="C12" s="291"/>
      <c r="D12" s="291"/>
      <c r="E12" s="292"/>
    </row>
    <row r="13" spans="1:6" ht="21" thickBot="1" x14ac:dyDescent="0.4">
      <c r="A13" s="95"/>
      <c r="B13" s="95"/>
      <c r="C13" s="96"/>
      <c r="D13" s="97"/>
      <c r="E13" s="96"/>
    </row>
    <row r="14" spans="1:6" ht="52.5" customHeight="1" thickBot="1" x14ac:dyDescent="0.45">
      <c r="A14" s="242" t="s">
        <v>52</v>
      </c>
      <c r="B14" s="243"/>
      <c r="C14" s="243"/>
      <c r="D14" s="243"/>
      <c r="E14" s="244"/>
    </row>
    <row r="15" spans="1:6" x14ac:dyDescent="0.25">
      <c r="A15" s="1"/>
      <c r="B15" s="2"/>
      <c r="C15" s="12"/>
      <c r="D15" s="13"/>
      <c r="E15" s="12"/>
    </row>
    <row r="16" spans="1:6" ht="90.75" customHeight="1" x14ac:dyDescent="0.25">
      <c r="A16" s="293" t="s">
        <v>223</v>
      </c>
      <c r="B16" s="293"/>
      <c r="C16" s="293"/>
      <c r="D16" s="293"/>
      <c r="E16" s="293"/>
    </row>
    <row r="17" spans="1:5" s="103" customFormat="1" ht="90" customHeight="1" thickBot="1" x14ac:dyDescent="0.3">
      <c r="A17" s="99" t="s">
        <v>137</v>
      </c>
      <c r="B17" s="99" t="s">
        <v>138</v>
      </c>
      <c r="C17" s="99" t="s">
        <v>68</v>
      </c>
      <c r="D17" s="99" t="s">
        <v>70</v>
      </c>
      <c r="E17" s="102" t="s">
        <v>63</v>
      </c>
    </row>
    <row r="18" spans="1:5" ht="42" thickBot="1" x14ac:dyDescent="0.3">
      <c r="A18" s="17" t="s">
        <v>54</v>
      </c>
      <c r="B18" s="121" t="s">
        <v>178</v>
      </c>
      <c r="C18" s="245" t="s">
        <v>4</v>
      </c>
      <c r="D18" s="247" t="s">
        <v>5</v>
      </c>
      <c r="E18" s="249" t="s">
        <v>6</v>
      </c>
    </row>
    <row r="19" spans="1:5" ht="45" customHeight="1" thickBot="1" x14ac:dyDescent="0.3">
      <c r="A19" s="99" t="s">
        <v>179</v>
      </c>
      <c r="B19" s="99" t="s">
        <v>264</v>
      </c>
      <c r="C19" s="246"/>
      <c r="D19" s="248"/>
      <c r="E19" s="250"/>
    </row>
    <row r="20" spans="1:5" ht="19.5" customHeight="1" thickBot="1" x14ac:dyDescent="0.3">
      <c r="A20" s="208" t="s">
        <v>177</v>
      </c>
      <c r="B20" s="234"/>
      <c r="C20" s="169">
        <f>SUM(C21:C27)</f>
        <v>26</v>
      </c>
      <c r="D20" s="119"/>
      <c r="E20" s="127">
        <f>SUM(E21:E27)</f>
        <v>132971.70000000001</v>
      </c>
    </row>
    <row r="21" spans="1:5" ht="138" x14ac:dyDescent="0.25">
      <c r="A21" s="5" t="s">
        <v>222</v>
      </c>
      <c r="B21" s="150" t="s">
        <v>268</v>
      </c>
      <c r="C21" s="159">
        <v>2.2999999999999998</v>
      </c>
      <c r="D21" s="156">
        <v>6189</v>
      </c>
      <c r="E21" s="128">
        <f>C21*D21</f>
        <v>14234.699999999999</v>
      </c>
    </row>
    <row r="22" spans="1:5" ht="386.4" x14ac:dyDescent="0.25">
      <c r="A22" s="5" t="s">
        <v>224</v>
      </c>
      <c r="B22" s="151" t="s">
        <v>269</v>
      </c>
      <c r="C22" s="159">
        <v>23.7</v>
      </c>
      <c r="D22" s="156">
        <v>5010</v>
      </c>
      <c r="E22" s="128">
        <f>C22*D22</f>
        <v>118737</v>
      </c>
    </row>
    <row r="23" spans="1:5" x14ac:dyDescent="0.25">
      <c r="A23" s="5"/>
      <c r="B23" s="4"/>
      <c r="C23" s="159"/>
      <c r="D23" s="11"/>
      <c r="E23" s="128">
        <f t="shared" ref="E23:E38" si="0">C23*D23</f>
        <v>0</v>
      </c>
    </row>
    <row r="24" spans="1:5" x14ac:dyDescent="0.25">
      <c r="A24" s="5"/>
      <c r="B24" s="4"/>
      <c r="C24" s="159"/>
      <c r="D24" s="11"/>
      <c r="E24" s="128">
        <f t="shared" si="0"/>
        <v>0</v>
      </c>
    </row>
    <row r="25" spans="1:5" x14ac:dyDescent="0.25">
      <c r="A25" s="5"/>
      <c r="B25" s="4"/>
      <c r="C25" s="159"/>
      <c r="D25" s="11"/>
      <c r="E25" s="128">
        <f t="shared" si="0"/>
        <v>0</v>
      </c>
    </row>
    <row r="26" spans="1:5" x14ac:dyDescent="0.25">
      <c r="A26" s="5"/>
      <c r="B26" s="4"/>
      <c r="C26" s="159"/>
      <c r="D26" s="11"/>
      <c r="E26" s="128">
        <f t="shared" si="0"/>
        <v>0</v>
      </c>
    </row>
    <row r="27" spans="1:5" ht="14.4" thickBot="1" x14ac:dyDescent="0.3">
      <c r="A27" s="5"/>
      <c r="B27" s="4"/>
      <c r="C27" s="159"/>
      <c r="D27" s="11"/>
      <c r="E27" s="128">
        <f t="shared" si="0"/>
        <v>0</v>
      </c>
    </row>
    <row r="28" spans="1:5" ht="18" customHeight="1" thickBot="1" x14ac:dyDescent="0.3">
      <c r="A28" s="208" t="s">
        <v>40</v>
      </c>
      <c r="B28" s="209"/>
      <c r="C28" s="170">
        <f>SUM(C29:C33)</f>
        <v>44.999999999999993</v>
      </c>
      <c r="D28" s="118"/>
      <c r="E28" s="127">
        <f>SUM(E29:E33)</f>
        <v>236413</v>
      </c>
    </row>
    <row r="29" spans="1:5" ht="193.2" x14ac:dyDescent="0.25">
      <c r="A29" s="5" t="s">
        <v>225</v>
      </c>
      <c r="B29" s="151" t="s">
        <v>270</v>
      </c>
      <c r="C29" s="159">
        <v>2.9</v>
      </c>
      <c r="D29" s="156">
        <v>6189</v>
      </c>
      <c r="E29" s="128">
        <f t="shared" si="0"/>
        <v>17948.099999999999</v>
      </c>
    </row>
    <row r="30" spans="1:5" ht="110.4" x14ac:dyDescent="0.25">
      <c r="A30" s="5" t="s">
        <v>226</v>
      </c>
      <c r="B30" s="151" t="s">
        <v>271</v>
      </c>
      <c r="C30" s="159">
        <v>1.8</v>
      </c>
      <c r="D30" s="156">
        <v>5493</v>
      </c>
      <c r="E30" s="128">
        <f t="shared" si="0"/>
        <v>9887.4</v>
      </c>
    </row>
    <row r="31" spans="1:5" ht="151.80000000000001" x14ac:dyDescent="0.25">
      <c r="A31" s="5" t="s">
        <v>227</v>
      </c>
      <c r="B31" s="151" t="s">
        <v>233</v>
      </c>
      <c r="C31" s="159">
        <v>4</v>
      </c>
      <c r="D31" s="156">
        <v>5493</v>
      </c>
      <c r="E31" s="128">
        <f t="shared" si="0"/>
        <v>21972</v>
      </c>
    </row>
    <row r="32" spans="1:5" ht="179.4" x14ac:dyDescent="0.25">
      <c r="A32" s="5" t="s">
        <v>228</v>
      </c>
      <c r="B32" s="151" t="s">
        <v>272</v>
      </c>
      <c r="C32" s="159">
        <v>32.9</v>
      </c>
      <c r="D32" s="156">
        <v>4689</v>
      </c>
      <c r="E32" s="128">
        <f t="shared" si="0"/>
        <v>154268.1</v>
      </c>
    </row>
    <row r="33" spans="1:5" ht="111" thickBot="1" x14ac:dyDescent="0.3">
      <c r="A33" s="5" t="s">
        <v>229</v>
      </c>
      <c r="B33" s="151" t="s">
        <v>273</v>
      </c>
      <c r="C33" s="159">
        <v>3.4</v>
      </c>
      <c r="D33" s="156">
        <v>9511</v>
      </c>
      <c r="E33" s="128">
        <f t="shared" si="0"/>
        <v>32337.399999999998</v>
      </c>
    </row>
    <row r="34" spans="1:5" ht="18" customHeight="1" thickBot="1" x14ac:dyDescent="0.3">
      <c r="A34" s="208" t="s">
        <v>41</v>
      </c>
      <c r="B34" s="209"/>
      <c r="C34" s="171">
        <f>SUM(C35:C38)</f>
        <v>5.6999999999999993</v>
      </c>
      <c r="D34" s="118"/>
      <c r="E34" s="127">
        <f>SUM(E35:E38)</f>
        <v>39840.300000000003</v>
      </c>
    </row>
    <row r="35" spans="1:5" ht="157.5" customHeight="1" x14ac:dyDescent="0.25">
      <c r="A35" s="157" t="s">
        <v>230</v>
      </c>
      <c r="B35" s="158" t="s">
        <v>265</v>
      </c>
      <c r="C35" s="159">
        <v>1.1000000000000001</v>
      </c>
      <c r="D35" s="156">
        <v>9511</v>
      </c>
      <c r="E35" s="128">
        <f t="shared" si="0"/>
        <v>10462.1</v>
      </c>
    </row>
    <row r="36" spans="1:5" ht="167.25" customHeight="1" x14ac:dyDescent="0.25">
      <c r="A36" s="157" t="s">
        <v>231</v>
      </c>
      <c r="B36" s="158" t="s">
        <v>266</v>
      </c>
      <c r="C36" s="159">
        <v>1.7</v>
      </c>
      <c r="D36" s="156">
        <v>9511</v>
      </c>
      <c r="E36" s="128">
        <f t="shared" si="0"/>
        <v>16168.699999999999</v>
      </c>
    </row>
    <row r="37" spans="1:5" ht="174" customHeight="1" x14ac:dyDescent="0.25">
      <c r="A37" s="157" t="s">
        <v>232</v>
      </c>
      <c r="B37" s="158" t="s">
        <v>267</v>
      </c>
      <c r="C37" s="159">
        <v>2.9</v>
      </c>
      <c r="D37" s="156">
        <v>4555</v>
      </c>
      <c r="E37" s="128">
        <f t="shared" si="0"/>
        <v>13209.5</v>
      </c>
    </row>
    <row r="38" spans="1:5" x14ac:dyDescent="0.25">
      <c r="A38" s="5"/>
      <c r="B38" s="4"/>
      <c r="C38" s="159"/>
      <c r="D38" s="11"/>
      <c r="E38" s="128">
        <f t="shared" si="0"/>
        <v>0</v>
      </c>
    </row>
    <row r="39" spans="1:5" ht="17.399999999999999" x14ac:dyDescent="0.25">
      <c r="A39" s="10"/>
      <c r="B39" s="10"/>
      <c r="C39" s="172">
        <f>+C20+C28+C34</f>
        <v>76.7</v>
      </c>
      <c r="D39" s="10"/>
      <c r="E39" s="129">
        <f>E34+E28+E20</f>
        <v>409225</v>
      </c>
    </row>
    <row r="40" spans="1:5" s="103" customFormat="1" ht="90" customHeight="1" thickBot="1" x14ac:dyDescent="0.3">
      <c r="A40" s="99" t="s">
        <v>137</v>
      </c>
      <c r="B40" s="100" t="s">
        <v>138</v>
      </c>
      <c r="C40" s="101" t="s">
        <v>68</v>
      </c>
      <c r="D40" s="101" t="s">
        <v>70</v>
      </c>
      <c r="E40" s="102" t="s">
        <v>63</v>
      </c>
    </row>
    <row r="41" spans="1:5" ht="54" customHeight="1" thickBot="1" x14ac:dyDescent="0.3">
      <c r="A41" s="17" t="s">
        <v>53</v>
      </c>
      <c r="B41" s="121"/>
      <c r="C41" s="245" t="s">
        <v>4</v>
      </c>
      <c r="D41" s="247" t="s">
        <v>5</v>
      </c>
      <c r="E41" s="249" t="s">
        <v>6</v>
      </c>
    </row>
    <row r="42" spans="1:5" ht="60" customHeight="1" thickBot="1" x14ac:dyDescent="0.3">
      <c r="A42" s="99" t="s">
        <v>179</v>
      </c>
      <c r="B42" s="99" t="s">
        <v>264</v>
      </c>
      <c r="C42" s="246"/>
      <c r="D42" s="248"/>
      <c r="E42" s="250"/>
    </row>
    <row r="43" spans="1:5" ht="16.5" customHeight="1" thickBot="1" x14ac:dyDescent="0.3">
      <c r="A43" s="208" t="s">
        <v>39</v>
      </c>
      <c r="B43" s="209"/>
      <c r="C43" s="120">
        <f>+SUM(C44:C46)</f>
        <v>0</v>
      </c>
      <c r="D43" s="120">
        <f>+SUM(D44:D46)</f>
        <v>0</v>
      </c>
      <c r="E43" s="130">
        <f>+SUM(E44:E46)</f>
        <v>0</v>
      </c>
    </row>
    <row r="44" spans="1:5" x14ac:dyDescent="0.25">
      <c r="A44" s="5"/>
      <c r="B44" s="4"/>
      <c r="C44" s="4"/>
      <c r="D44" s="11"/>
      <c r="E44" s="128">
        <f t="shared" ref="E44:E53" si="1">C44*D44</f>
        <v>0</v>
      </c>
    </row>
    <row r="45" spans="1:5" x14ac:dyDescent="0.25">
      <c r="A45" s="5"/>
      <c r="B45" s="4"/>
      <c r="C45" s="4"/>
      <c r="D45" s="11"/>
      <c r="E45" s="128">
        <f t="shared" si="1"/>
        <v>0</v>
      </c>
    </row>
    <row r="46" spans="1:5" ht="14.4" thickBot="1" x14ac:dyDescent="0.3">
      <c r="A46" s="5"/>
      <c r="B46" s="4"/>
      <c r="C46" s="4"/>
      <c r="D46" s="11"/>
      <c r="E46" s="128">
        <f t="shared" si="1"/>
        <v>0</v>
      </c>
    </row>
    <row r="47" spans="1:5" ht="18" customHeight="1" thickBot="1" x14ac:dyDescent="0.3">
      <c r="A47" s="208" t="s">
        <v>40</v>
      </c>
      <c r="B47" s="209"/>
      <c r="C47" s="120">
        <f>SUM(C48:C50)</f>
        <v>0</v>
      </c>
      <c r="D47" s="120">
        <f t="shared" ref="D47:E47" si="2">SUM(D48:D50)</f>
        <v>0</v>
      </c>
      <c r="E47" s="130">
        <f t="shared" si="2"/>
        <v>0</v>
      </c>
    </row>
    <row r="48" spans="1:5" x14ac:dyDescent="0.25">
      <c r="A48" s="5"/>
      <c r="B48" s="4"/>
      <c r="C48" s="4"/>
      <c r="D48" s="11"/>
      <c r="E48" s="128">
        <f t="shared" si="1"/>
        <v>0</v>
      </c>
    </row>
    <row r="49" spans="1:6" x14ac:dyDescent="0.25">
      <c r="A49" s="5"/>
      <c r="B49" s="4"/>
      <c r="C49" s="4"/>
      <c r="D49" s="11"/>
      <c r="E49" s="128">
        <f t="shared" si="1"/>
        <v>0</v>
      </c>
    </row>
    <row r="50" spans="1:6" ht="14.4" thickBot="1" x14ac:dyDescent="0.3">
      <c r="A50" s="5"/>
      <c r="B50" s="4"/>
      <c r="C50" s="4"/>
      <c r="D50" s="11"/>
      <c r="E50" s="128">
        <f t="shared" si="1"/>
        <v>0</v>
      </c>
    </row>
    <row r="51" spans="1:6" ht="18" customHeight="1" thickBot="1" x14ac:dyDescent="0.3">
      <c r="A51" s="208" t="s">
        <v>41</v>
      </c>
      <c r="B51" s="209"/>
      <c r="C51" s="120">
        <f>SUM(C52:C53)</f>
        <v>0</v>
      </c>
      <c r="D51" s="120">
        <f t="shared" ref="D51:E51" si="3">SUM(D52:D53)</f>
        <v>0</v>
      </c>
      <c r="E51" s="130">
        <f t="shared" si="3"/>
        <v>0</v>
      </c>
    </row>
    <row r="52" spans="1:6" x14ac:dyDescent="0.25">
      <c r="A52" s="5"/>
      <c r="B52" s="4"/>
      <c r="C52" s="4"/>
      <c r="D52" s="11"/>
      <c r="E52" s="128">
        <f t="shared" si="1"/>
        <v>0</v>
      </c>
    </row>
    <row r="53" spans="1:6" x14ac:dyDescent="0.25">
      <c r="A53" s="5"/>
      <c r="B53" s="4"/>
      <c r="C53" s="4"/>
      <c r="D53" s="11"/>
      <c r="E53" s="128">
        <f t="shared" si="1"/>
        <v>0</v>
      </c>
    </row>
    <row r="54" spans="1:6" ht="18" thickBot="1" x14ac:dyDescent="0.3">
      <c r="A54" s="10"/>
      <c r="B54" s="10"/>
      <c r="C54" s="20">
        <f>C51+C47+C43</f>
        <v>0</v>
      </c>
      <c r="D54" s="10"/>
      <c r="E54" s="129">
        <f>E51+E47+E43</f>
        <v>0</v>
      </c>
    </row>
    <row r="55" spans="1:6" ht="33" customHeight="1" thickBot="1" x14ac:dyDescent="0.3">
      <c r="A55" s="46" t="s">
        <v>0</v>
      </c>
      <c r="B55" s="82"/>
      <c r="C55" s="51">
        <f>C54+C39</f>
        <v>76.7</v>
      </c>
      <c r="D55" s="83"/>
      <c r="E55" s="52">
        <f>E39+E54</f>
        <v>409225</v>
      </c>
    </row>
    <row r="56" spans="1:6" ht="30" customHeight="1" x14ac:dyDescent="0.25">
      <c r="A56" s="47"/>
      <c r="B56" s="50"/>
      <c r="C56" s="53" t="s">
        <v>4</v>
      </c>
      <c r="D56" s="48" t="s">
        <v>5</v>
      </c>
      <c r="E56" s="49" t="s">
        <v>6</v>
      </c>
    </row>
    <row r="57" spans="1:6" s="103" customFormat="1" ht="155.25" customHeight="1" x14ac:dyDescent="0.25">
      <c r="A57" s="104" t="s">
        <v>139</v>
      </c>
      <c r="B57" s="122" t="s">
        <v>181</v>
      </c>
      <c r="C57" s="101" t="s">
        <v>71</v>
      </c>
      <c r="D57" s="101" t="s">
        <v>8</v>
      </c>
      <c r="E57" s="102" t="s">
        <v>63</v>
      </c>
    </row>
    <row r="58" spans="1:6" ht="30" customHeight="1" x14ac:dyDescent="0.25">
      <c r="A58" s="54"/>
      <c r="B58" s="55"/>
      <c r="C58" s="48" t="s">
        <v>4</v>
      </c>
      <c r="D58" s="48" t="s">
        <v>5</v>
      </c>
      <c r="E58" s="49" t="s">
        <v>6</v>
      </c>
    </row>
    <row r="59" spans="1:6" ht="21" customHeight="1" x14ac:dyDescent="0.25">
      <c r="A59" s="6" t="s">
        <v>9</v>
      </c>
      <c r="B59" s="4" t="s">
        <v>249</v>
      </c>
      <c r="C59" s="15">
        <v>150</v>
      </c>
      <c r="D59" s="11">
        <v>20</v>
      </c>
      <c r="E59" s="128">
        <f>C59*D59</f>
        <v>3000</v>
      </c>
    </row>
    <row r="60" spans="1:6" ht="78" customHeight="1" x14ac:dyDescent="0.25">
      <c r="A60" s="6" t="s">
        <v>9</v>
      </c>
      <c r="B60" s="11" t="s">
        <v>250</v>
      </c>
      <c r="C60" s="4">
        <v>25</v>
      </c>
      <c r="D60" s="11">
        <v>3000</v>
      </c>
      <c r="E60" s="128">
        <v>0</v>
      </c>
      <c r="F60" s="161"/>
    </row>
    <row r="61" spans="1:6" ht="50.25" customHeight="1" x14ac:dyDescent="0.25">
      <c r="A61" s="6" t="s">
        <v>9</v>
      </c>
      <c r="B61" s="11" t="s">
        <v>254</v>
      </c>
      <c r="C61" s="15">
        <v>50</v>
      </c>
      <c r="D61" s="11">
        <v>40</v>
      </c>
      <c r="E61" s="128">
        <f>C61*D61</f>
        <v>2000</v>
      </c>
    </row>
    <row r="62" spans="1:6" ht="43.5" customHeight="1" x14ac:dyDescent="0.25">
      <c r="A62" s="3" t="s">
        <v>58</v>
      </c>
      <c r="B62" s="11" t="s">
        <v>234</v>
      </c>
      <c r="C62" s="15">
        <v>450</v>
      </c>
      <c r="D62" s="11">
        <v>100</v>
      </c>
      <c r="E62" s="128">
        <f t="shared" ref="E62:E74" si="4">C62*D62</f>
        <v>45000</v>
      </c>
    </row>
    <row r="63" spans="1:6" ht="39" customHeight="1" x14ac:dyDescent="0.25">
      <c r="A63" s="3" t="s">
        <v>59</v>
      </c>
      <c r="B63" s="4" t="s">
        <v>255</v>
      </c>
      <c r="C63" s="15">
        <v>50</v>
      </c>
      <c r="D63" s="11">
        <f>2612+126</f>
        <v>2738</v>
      </c>
      <c r="E63" s="128">
        <f t="shared" si="4"/>
        <v>136900</v>
      </c>
    </row>
    <row r="64" spans="1:6" ht="68.25" customHeight="1" x14ac:dyDescent="0.25">
      <c r="A64" s="6" t="s">
        <v>10</v>
      </c>
      <c r="B64" s="11" t="s">
        <v>235</v>
      </c>
      <c r="C64" s="15">
        <v>178</v>
      </c>
      <c r="D64" s="11">
        <v>20</v>
      </c>
      <c r="E64" s="128">
        <f t="shared" si="4"/>
        <v>3560</v>
      </c>
    </row>
    <row r="65" spans="1:6" ht="65.25" customHeight="1" x14ac:dyDescent="0.25">
      <c r="A65" s="6" t="s">
        <v>149</v>
      </c>
      <c r="B65" s="11" t="s">
        <v>256</v>
      </c>
      <c r="C65" s="15">
        <v>16.25</v>
      </c>
      <c r="D65" s="11">
        <v>800</v>
      </c>
      <c r="E65" s="128">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5">
      <c r="A66" s="6" t="s">
        <v>150</v>
      </c>
      <c r="B66" s="11" t="s">
        <v>257</v>
      </c>
      <c r="C66" s="15">
        <v>150</v>
      </c>
      <c r="D66" s="11">
        <v>100</v>
      </c>
      <c r="E66" s="128">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1.4" x14ac:dyDescent="0.25">
      <c r="A67" s="3" t="s">
        <v>147</v>
      </c>
      <c r="B67" s="4"/>
      <c r="C67" s="15"/>
      <c r="D67" s="11"/>
      <c r="E67" s="131">
        <v>0</v>
      </c>
    </row>
    <row r="68" spans="1:6" ht="27.6" x14ac:dyDescent="0.25">
      <c r="A68" s="3" t="s">
        <v>47</v>
      </c>
      <c r="B68" s="4"/>
      <c r="C68" s="15"/>
      <c r="D68" s="11"/>
      <c r="E68" s="128">
        <f t="shared" si="4"/>
        <v>0</v>
      </c>
    </row>
    <row r="69" spans="1:6" ht="51.75" customHeight="1" x14ac:dyDescent="0.25">
      <c r="A69" s="6" t="s">
        <v>11</v>
      </c>
      <c r="B69" s="11" t="s">
        <v>258</v>
      </c>
      <c r="C69" s="15">
        <v>20</v>
      </c>
      <c r="D69" s="11">
        <v>50</v>
      </c>
      <c r="E69" s="128">
        <f t="shared" si="4"/>
        <v>1000</v>
      </c>
    </row>
    <row r="70" spans="1:6" ht="21" customHeight="1" x14ac:dyDescent="0.25">
      <c r="A70" s="6" t="s">
        <v>11</v>
      </c>
      <c r="B70" s="4"/>
      <c r="C70" s="15"/>
      <c r="D70" s="11"/>
      <c r="E70" s="128"/>
    </row>
    <row r="71" spans="1:6" ht="36" customHeight="1" x14ac:dyDescent="0.25">
      <c r="A71" s="6" t="s">
        <v>12</v>
      </c>
      <c r="B71" s="4" t="s">
        <v>259</v>
      </c>
      <c r="C71" s="15">
        <v>200</v>
      </c>
      <c r="D71" s="11">
        <f>6*12</f>
        <v>72</v>
      </c>
      <c r="E71" s="128">
        <f t="shared" si="4"/>
        <v>14400</v>
      </c>
    </row>
    <row r="72" spans="1:6" ht="33" customHeight="1" x14ac:dyDescent="0.25">
      <c r="A72" s="3" t="s">
        <v>13</v>
      </c>
      <c r="B72" s="4"/>
      <c r="C72" s="15"/>
      <c r="D72" s="11"/>
      <c r="E72" s="128">
        <f t="shared" si="4"/>
        <v>0</v>
      </c>
    </row>
    <row r="73" spans="1:6" ht="33" customHeight="1" x14ac:dyDescent="0.25">
      <c r="A73" s="6" t="s">
        <v>14</v>
      </c>
      <c r="B73" s="4"/>
      <c r="C73" s="15"/>
      <c r="D73" s="11"/>
      <c r="E73" s="128">
        <f t="shared" si="4"/>
        <v>0</v>
      </c>
    </row>
    <row r="74" spans="1:6" ht="21" customHeight="1" x14ac:dyDescent="0.25">
      <c r="A74" s="6" t="s">
        <v>7</v>
      </c>
      <c r="B74" s="4"/>
      <c r="C74" s="15"/>
      <c r="D74" s="11"/>
      <c r="E74" s="128">
        <f t="shared" si="4"/>
        <v>0</v>
      </c>
    </row>
    <row r="75" spans="1:6" ht="33" customHeight="1" x14ac:dyDescent="0.25">
      <c r="A75" s="6" t="s">
        <v>89</v>
      </c>
      <c r="B75" s="4"/>
      <c r="C75" s="15"/>
      <c r="D75" s="11"/>
      <c r="E75" s="131">
        <v>0</v>
      </c>
    </row>
    <row r="76" spans="1:6" ht="30" customHeight="1" x14ac:dyDescent="0.25">
      <c r="A76" s="56" t="s">
        <v>1</v>
      </c>
      <c r="B76" s="56"/>
      <c r="C76" s="57"/>
      <c r="D76" s="58"/>
      <c r="E76" s="132">
        <f>SUM(E59:E74)</f>
        <v>233860</v>
      </c>
    </row>
    <row r="77" spans="1:6" s="103" customFormat="1" ht="142.5" customHeight="1" x14ac:dyDescent="0.25">
      <c r="A77" s="104" t="s">
        <v>140</v>
      </c>
      <c r="B77" s="104" t="s">
        <v>182</v>
      </c>
      <c r="C77" s="101" t="s">
        <v>72</v>
      </c>
      <c r="D77" s="101" t="s">
        <v>8</v>
      </c>
      <c r="E77" s="102" t="s">
        <v>63</v>
      </c>
    </row>
    <row r="78" spans="1:6" ht="30" customHeight="1" x14ac:dyDescent="0.25">
      <c r="A78" s="54"/>
      <c r="B78" s="55"/>
      <c r="C78" s="48" t="s">
        <v>4</v>
      </c>
      <c r="D78" s="48" t="s">
        <v>5</v>
      </c>
      <c r="E78" s="49" t="s">
        <v>6</v>
      </c>
    </row>
    <row r="79" spans="1:6" ht="27.6" x14ac:dyDescent="0.25">
      <c r="A79" s="3" t="s">
        <v>15</v>
      </c>
      <c r="B79" s="11" t="s">
        <v>236</v>
      </c>
      <c r="C79" s="15">
        <v>500</v>
      </c>
      <c r="D79" s="11">
        <v>6</v>
      </c>
      <c r="E79" s="128">
        <f>C79*D79</f>
        <v>3000</v>
      </c>
    </row>
    <row r="80" spans="1:6" ht="28.5" customHeight="1" x14ac:dyDescent="0.25">
      <c r="A80" s="3" t="s">
        <v>15</v>
      </c>
      <c r="B80" s="11" t="s">
        <v>247</v>
      </c>
      <c r="C80" s="15">
        <v>300</v>
      </c>
      <c r="D80" s="11">
        <v>6</v>
      </c>
      <c r="E80" s="128">
        <f>C80*D80</f>
        <v>1800</v>
      </c>
    </row>
    <row r="81" spans="1:5" ht="33" customHeight="1" x14ac:dyDescent="0.25">
      <c r="A81" s="3" t="s">
        <v>16</v>
      </c>
      <c r="B81" s="11" t="s">
        <v>237</v>
      </c>
      <c r="C81" s="15">
        <v>50</v>
      </c>
      <c r="D81" s="11">
        <f>6*12*2</f>
        <v>144</v>
      </c>
      <c r="E81" s="128">
        <f t="shared" ref="E81:E96" si="5">C81*D81</f>
        <v>7200</v>
      </c>
    </row>
    <row r="82" spans="1:5" ht="21" customHeight="1" x14ac:dyDescent="0.25">
      <c r="A82" s="3" t="s">
        <v>16</v>
      </c>
      <c r="B82" s="4" t="s">
        <v>238</v>
      </c>
      <c r="C82" s="15">
        <v>25</v>
      </c>
      <c r="D82" s="11">
        <f>5*6*12</f>
        <v>360</v>
      </c>
      <c r="E82" s="128">
        <f t="shared" si="5"/>
        <v>9000</v>
      </c>
    </row>
    <row r="83" spans="1:5" ht="33" customHeight="1" x14ac:dyDescent="0.25">
      <c r="A83" s="6" t="s">
        <v>17</v>
      </c>
      <c r="B83" s="11" t="s">
        <v>239</v>
      </c>
      <c r="C83" s="15">
        <v>60</v>
      </c>
      <c r="D83" s="11">
        <v>20</v>
      </c>
      <c r="E83" s="128">
        <f t="shared" si="5"/>
        <v>1200</v>
      </c>
    </row>
    <row r="84" spans="1:5" x14ac:dyDescent="0.25">
      <c r="A84" s="6" t="s">
        <v>18</v>
      </c>
      <c r="B84" s="11"/>
      <c r="C84" s="15"/>
      <c r="D84" s="11"/>
      <c r="E84" s="128">
        <f t="shared" si="5"/>
        <v>0</v>
      </c>
    </row>
    <row r="85" spans="1:5" ht="27.6" x14ac:dyDescent="0.25">
      <c r="A85" s="6" t="s">
        <v>19</v>
      </c>
      <c r="B85" s="11" t="s">
        <v>260</v>
      </c>
      <c r="C85" s="15">
        <v>20</v>
      </c>
      <c r="D85" s="11">
        <v>20</v>
      </c>
      <c r="E85" s="128">
        <f t="shared" si="5"/>
        <v>400</v>
      </c>
    </row>
    <row r="86" spans="1:5" ht="181.5" customHeight="1" x14ac:dyDescent="0.25">
      <c r="A86" s="6" t="s">
        <v>20</v>
      </c>
      <c r="B86" s="158" t="s">
        <v>240</v>
      </c>
      <c r="C86" s="4">
        <v>468</v>
      </c>
      <c r="D86" s="11">
        <v>32</v>
      </c>
      <c r="E86" s="128">
        <f t="shared" si="5"/>
        <v>14976</v>
      </c>
    </row>
    <row r="87" spans="1:5" ht="33" customHeight="1" x14ac:dyDescent="0.25">
      <c r="A87" s="6" t="s">
        <v>21</v>
      </c>
      <c r="B87" s="4" t="s">
        <v>246</v>
      </c>
      <c r="C87" s="15">
        <v>3000</v>
      </c>
      <c r="D87" s="11">
        <v>1</v>
      </c>
      <c r="E87" s="128">
        <f t="shared" si="5"/>
        <v>3000</v>
      </c>
    </row>
    <row r="88" spans="1:5" ht="21" customHeight="1" x14ac:dyDescent="0.25">
      <c r="A88" s="6" t="s">
        <v>22</v>
      </c>
      <c r="B88" s="4"/>
      <c r="C88" s="15"/>
      <c r="D88" s="11"/>
      <c r="E88" s="128">
        <f t="shared" si="5"/>
        <v>0</v>
      </c>
    </row>
    <row r="89" spans="1:5" ht="107.25" customHeight="1" x14ac:dyDescent="0.25">
      <c r="A89" s="6" t="s">
        <v>23</v>
      </c>
      <c r="B89" s="11" t="s">
        <v>244</v>
      </c>
      <c r="C89" s="15">
        <v>425</v>
      </c>
      <c r="D89" s="11">
        <f>6*20</f>
        <v>120</v>
      </c>
      <c r="E89" s="128">
        <f t="shared" si="5"/>
        <v>51000</v>
      </c>
    </row>
    <row r="90" spans="1:5" ht="107.25" customHeight="1" x14ac:dyDescent="0.25">
      <c r="A90" s="6" t="s">
        <v>23</v>
      </c>
      <c r="B90" s="11" t="s">
        <v>245</v>
      </c>
      <c r="C90" s="15">
        <v>24</v>
      </c>
      <c r="D90" s="11">
        <v>72</v>
      </c>
      <c r="E90" s="128">
        <f t="shared" si="5"/>
        <v>1728</v>
      </c>
    </row>
    <row r="91" spans="1:5" ht="33" customHeight="1" x14ac:dyDescent="0.25">
      <c r="A91" s="6" t="s">
        <v>64</v>
      </c>
      <c r="B91" s="4"/>
      <c r="C91" s="15"/>
      <c r="D91" s="11"/>
      <c r="E91" s="128">
        <f t="shared" si="5"/>
        <v>0</v>
      </c>
    </row>
    <row r="92" spans="1:5" ht="30" customHeight="1" x14ac:dyDescent="0.25">
      <c r="A92" s="6" t="s">
        <v>24</v>
      </c>
      <c r="B92" s="4"/>
      <c r="C92" s="15"/>
      <c r="D92" s="11"/>
      <c r="E92" s="128">
        <f t="shared" si="5"/>
        <v>0</v>
      </c>
    </row>
    <row r="93" spans="1:5" ht="21" customHeight="1" x14ac:dyDescent="0.25">
      <c r="A93" s="6" t="s">
        <v>25</v>
      </c>
      <c r="B93" s="4" t="s">
        <v>243</v>
      </c>
      <c r="C93" s="15">
        <v>80</v>
      </c>
      <c r="D93" s="11">
        <v>20</v>
      </c>
      <c r="E93" s="128">
        <f t="shared" si="5"/>
        <v>1600</v>
      </c>
    </row>
    <row r="94" spans="1:5" ht="47.25" customHeight="1" x14ac:dyDescent="0.25">
      <c r="A94" s="6" t="s">
        <v>26</v>
      </c>
      <c r="B94" s="11" t="s">
        <v>241</v>
      </c>
      <c r="C94" s="15">
        <v>150</v>
      </c>
      <c r="D94" s="11">
        <v>300</v>
      </c>
      <c r="E94" s="128">
        <f t="shared" si="5"/>
        <v>45000</v>
      </c>
    </row>
    <row r="95" spans="1:5" ht="21" customHeight="1" x14ac:dyDescent="0.25">
      <c r="A95" s="6" t="s">
        <v>27</v>
      </c>
      <c r="B95" s="4"/>
      <c r="C95" s="15"/>
      <c r="D95" s="11"/>
      <c r="E95" s="128">
        <f t="shared" si="5"/>
        <v>0</v>
      </c>
    </row>
    <row r="96" spans="1:5" ht="21" customHeight="1" x14ac:dyDescent="0.25">
      <c r="A96" s="6" t="s">
        <v>65</v>
      </c>
      <c r="B96" s="4" t="s">
        <v>242</v>
      </c>
      <c r="C96" s="15">
        <v>3000</v>
      </c>
      <c r="D96" s="11">
        <v>1</v>
      </c>
      <c r="E96" s="128">
        <f t="shared" si="5"/>
        <v>3000</v>
      </c>
    </row>
    <row r="97" spans="1:5" ht="30" customHeight="1" x14ac:dyDescent="0.25">
      <c r="A97" s="56" t="s">
        <v>2</v>
      </c>
      <c r="B97" s="56"/>
      <c r="C97" s="57"/>
      <c r="D97" s="58"/>
      <c r="E97" s="132">
        <f>SUM(E79:E96)</f>
        <v>142904</v>
      </c>
    </row>
    <row r="98" spans="1:5" ht="12.75" customHeight="1" thickBot="1" x14ac:dyDescent="0.3">
      <c r="A98" s="16"/>
      <c r="B98" s="70"/>
      <c r="C98" s="84"/>
      <c r="D98" s="84"/>
      <c r="E98" s="84"/>
    </row>
    <row r="99" spans="1:5" ht="45.75" customHeight="1" x14ac:dyDescent="0.25">
      <c r="A99" s="216" t="s">
        <v>151</v>
      </c>
      <c r="B99" s="217"/>
      <c r="C99" s="85"/>
      <c r="D99" s="84"/>
      <c r="E99" s="86"/>
    </row>
    <row r="100" spans="1:5" ht="30" customHeight="1" x14ac:dyDescent="0.25">
      <c r="A100" s="59" t="s">
        <v>67</v>
      </c>
      <c r="B100" s="133">
        <f>E97+E76+E55</f>
        <v>785989</v>
      </c>
      <c r="C100" s="85"/>
      <c r="D100" s="84"/>
      <c r="E100" s="86"/>
    </row>
    <row r="101" spans="1:5" ht="12.75" customHeight="1" x14ac:dyDescent="0.25">
      <c r="A101" s="39" t="s">
        <v>121</v>
      </c>
      <c r="B101" s="40">
        <v>0.1</v>
      </c>
      <c r="C101" s="85"/>
      <c r="D101" s="84"/>
      <c r="E101" s="86"/>
    </row>
    <row r="102" spans="1:5" s="88" customFormat="1" ht="30" customHeight="1" x14ac:dyDescent="0.3">
      <c r="A102" s="59" t="s">
        <v>3</v>
      </c>
      <c r="B102" s="134">
        <f>IF(B101&gt;0.1,"Le taux de majoration pour frais de gestion est plafonné à 10 %",E55*B101)</f>
        <v>40922.5</v>
      </c>
      <c r="C102" s="87"/>
      <c r="D102" s="87"/>
      <c r="E102" s="87"/>
    </row>
    <row r="103" spans="1:5" ht="12.75" customHeight="1" x14ac:dyDescent="0.25">
      <c r="A103" s="89"/>
      <c r="B103" s="90"/>
      <c r="C103" s="85"/>
      <c r="D103" s="84"/>
      <c r="E103" s="86"/>
    </row>
    <row r="104" spans="1:5" s="88" customFormat="1" ht="30" customHeight="1" x14ac:dyDescent="0.3">
      <c r="A104" s="59" t="s">
        <v>118</v>
      </c>
      <c r="B104" s="134">
        <f>B100+B102</f>
        <v>826911.5</v>
      </c>
      <c r="C104" s="87"/>
    </row>
    <row r="105" spans="1:5" ht="14.4" thickBot="1" x14ac:dyDescent="0.3">
      <c r="A105" s="31"/>
      <c r="B105" s="32"/>
      <c r="C105" s="9"/>
    </row>
    <row r="106" spans="1:5" x14ac:dyDescent="0.25">
      <c r="A106" s="19"/>
      <c r="B106" s="8"/>
      <c r="C106" s="9"/>
    </row>
    <row r="107" spans="1:5" ht="30" customHeight="1" x14ac:dyDescent="0.25">
      <c r="A107" s="47" t="s">
        <v>68</v>
      </c>
      <c r="B107" s="57">
        <f>C55</f>
        <v>76.7</v>
      </c>
      <c r="C107" s="85"/>
      <c r="D107" s="68"/>
      <c r="E107" s="68"/>
    </row>
    <row r="109" spans="1:5" ht="30" customHeight="1" x14ac:dyDescent="0.25">
      <c r="A109" s="47" t="s">
        <v>69</v>
      </c>
      <c r="B109" s="56">
        <f>B107/12</f>
        <v>6.3916666666666666</v>
      </c>
      <c r="C109" s="86"/>
      <c r="D109" s="84"/>
      <c r="E109" s="86"/>
    </row>
    <row r="112" spans="1:5" ht="27.6" x14ac:dyDescent="0.25">
      <c r="A112" s="60" t="s">
        <v>161</v>
      </c>
      <c r="B112" s="61">
        <f>IF(B$104=0,"",(E55+B102)/B$104)</f>
        <v>0.54437203981320859</v>
      </c>
    </row>
    <row r="113" spans="1:5" ht="27.6" x14ac:dyDescent="0.25">
      <c r="A113" s="60" t="s">
        <v>162</v>
      </c>
      <c r="B113" s="61">
        <f>IF(B$104=0,"",E76/B$104)</f>
        <v>0.28281140122008219</v>
      </c>
    </row>
    <row r="114" spans="1:5" ht="27.6" x14ac:dyDescent="0.25">
      <c r="A114" s="60" t="s">
        <v>163</v>
      </c>
      <c r="B114" s="61">
        <f>IF(B$104=0,"",E97/B$104)</f>
        <v>0.17281655896670925</v>
      </c>
    </row>
    <row r="116" spans="1:5" ht="30" customHeight="1" x14ac:dyDescent="0.25">
      <c r="A116" s="47" t="s">
        <v>46</v>
      </c>
      <c r="B116" s="135">
        <f>IF(B104=0,"",B104/B6)</f>
        <v>2756.3716666666664</v>
      </c>
    </row>
    <row r="117" spans="1:5" ht="9" customHeight="1" x14ac:dyDescent="0.25"/>
    <row r="118" spans="1:5" ht="9" customHeight="1" x14ac:dyDescent="0.25"/>
    <row r="119" spans="1:5" ht="9" customHeight="1" x14ac:dyDescent="0.25"/>
    <row r="120" spans="1:5" ht="9" customHeight="1" x14ac:dyDescent="0.25"/>
    <row r="121" spans="1:5" ht="34.5" customHeight="1" thickBot="1" x14ac:dyDescent="0.3">
      <c r="A121" s="210" t="s">
        <v>113</v>
      </c>
      <c r="B121" s="211"/>
      <c r="C121" s="211"/>
      <c r="D121" s="211"/>
      <c r="E121" s="212"/>
    </row>
    <row r="122" spans="1:5" s="103" customFormat="1" ht="41.25" customHeight="1" x14ac:dyDescent="0.25">
      <c r="A122" s="226" t="s">
        <v>114</v>
      </c>
      <c r="B122" s="232" t="s">
        <v>126</v>
      </c>
      <c r="C122" s="232" t="s">
        <v>115</v>
      </c>
      <c r="D122" s="222" t="s">
        <v>116</v>
      </c>
      <c r="E122" s="223"/>
    </row>
    <row r="123" spans="1:5" s="103" customFormat="1" ht="15" hidden="1" customHeight="1" x14ac:dyDescent="0.2">
      <c r="A123" s="227"/>
      <c r="B123" s="233"/>
      <c r="C123" s="233"/>
      <c r="D123" s="224"/>
      <c r="E123" s="225"/>
    </row>
    <row r="124" spans="1:5" s="103" customFormat="1" ht="15" x14ac:dyDescent="0.25">
      <c r="A124" s="227"/>
      <c r="B124" s="233"/>
      <c r="C124" s="233"/>
      <c r="D124" s="218" t="s">
        <v>111</v>
      </c>
      <c r="E124" s="220" t="s">
        <v>112</v>
      </c>
    </row>
    <row r="125" spans="1:5" s="103" customFormat="1" ht="21" customHeight="1" thickBot="1" x14ac:dyDescent="0.3">
      <c r="A125" s="228"/>
      <c r="B125" s="233"/>
      <c r="C125" s="233"/>
      <c r="D125" s="219"/>
      <c r="E125" s="221"/>
    </row>
    <row r="126" spans="1:5" s="80" customFormat="1" ht="25.5" customHeight="1" x14ac:dyDescent="0.3">
      <c r="A126" s="213" t="s">
        <v>251</v>
      </c>
      <c r="B126" s="301" t="s">
        <v>252</v>
      </c>
      <c r="C126" s="105" t="s">
        <v>55</v>
      </c>
      <c r="D126" s="108"/>
      <c r="E126" s="108"/>
    </row>
    <row r="127" spans="1:5" s="80" customFormat="1" ht="25.5" customHeight="1" x14ac:dyDescent="0.3">
      <c r="A127" s="214"/>
      <c r="B127" s="302"/>
      <c r="C127" s="106" t="s">
        <v>56</v>
      </c>
      <c r="D127" s="160">
        <v>75000</v>
      </c>
      <c r="E127" s="109"/>
    </row>
    <row r="128" spans="1:5" s="80" customFormat="1" ht="25.5" customHeight="1" x14ac:dyDescent="0.3">
      <c r="A128" s="214"/>
      <c r="B128" s="302"/>
      <c r="C128" s="106" t="s">
        <v>66</v>
      </c>
      <c r="D128" s="109"/>
      <c r="E128" s="109"/>
    </row>
    <row r="129" spans="1:5" s="80" customFormat="1" ht="25.5" customHeight="1" thickBot="1" x14ac:dyDescent="0.35">
      <c r="A129" s="215"/>
      <c r="B129" s="303"/>
      <c r="C129" s="107" t="s">
        <v>57</v>
      </c>
      <c r="D129" s="110"/>
      <c r="E129" s="110"/>
    </row>
    <row r="130" spans="1:5" s="80" customFormat="1" ht="25.5" customHeight="1" x14ac:dyDescent="0.3">
      <c r="A130" s="213" t="s">
        <v>251</v>
      </c>
      <c r="B130" s="301" t="s">
        <v>253</v>
      </c>
      <c r="C130" s="105" t="s">
        <v>55</v>
      </c>
      <c r="D130" s="108"/>
      <c r="E130" s="162">
        <v>14067</v>
      </c>
    </row>
    <row r="131" spans="1:5" s="80" customFormat="1" ht="25.5" customHeight="1" x14ac:dyDescent="0.3">
      <c r="A131" s="214"/>
      <c r="B131" s="302"/>
      <c r="C131" s="106" t="s">
        <v>56</v>
      </c>
      <c r="D131" s="109"/>
      <c r="E131" s="109"/>
    </row>
    <row r="132" spans="1:5" s="80" customFormat="1" ht="25.5" customHeight="1" x14ac:dyDescent="0.3">
      <c r="A132" s="214"/>
      <c r="B132" s="302"/>
      <c r="C132" s="106" t="s">
        <v>66</v>
      </c>
      <c r="D132" s="109"/>
      <c r="E132" s="109"/>
    </row>
    <row r="133" spans="1:5" s="80" customFormat="1" ht="71.25" customHeight="1" thickBot="1" x14ac:dyDescent="0.35">
      <c r="A133" s="215"/>
      <c r="B133" s="303"/>
      <c r="C133" s="107" t="s">
        <v>57</v>
      </c>
      <c r="D133" s="110"/>
      <c r="E133" s="110"/>
    </row>
    <row r="134" spans="1:5" s="80" customFormat="1" ht="25.5" customHeight="1" x14ac:dyDescent="0.3">
      <c r="A134" s="213"/>
      <c r="B134" s="229"/>
      <c r="C134" s="105" t="s">
        <v>55</v>
      </c>
      <c r="D134" s="108"/>
      <c r="E134" s="108"/>
    </row>
    <row r="135" spans="1:5" s="80" customFormat="1" ht="25.5" customHeight="1" x14ac:dyDescent="0.3">
      <c r="A135" s="214"/>
      <c r="B135" s="230"/>
      <c r="C135" s="106" t="s">
        <v>56</v>
      </c>
      <c r="D135" s="109"/>
      <c r="E135" s="109"/>
    </row>
    <row r="136" spans="1:5" s="80" customFormat="1" ht="25.5" customHeight="1" x14ac:dyDescent="0.3">
      <c r="A136" s="214"/>
      <c r="B136" s="230"/>
      <c r="C136" s="106" t="s">
        <v>66</v>
      </c>
      <c r="D136" s="109"/>
      <c r="E136" s="109"/>
    </row>
    <row r="137" spans="1:5" s="80" customFormat="1" ht="25.5" customHeight="1" thickBot="1" x14ac:dyDescent="0.35">
      <c r="A137" s="215"/>
      <c r="B137" s="231"/>
      <c r="C137" s="107" t="s">
        <v>57</v>
      </c>
      <c r="D137" s="110"/>
      <c r="E137" s="110"/>
    </row>
    <row r="138" spans="1:5" ht="27.75" customHeight="1" x14ac:dyDescent="0.25">
      <c r="A138" s="91"/>
      <c r="C138" s="62" t="s">
        <v>119</v>
      </c>
      <c r="D138" s="63">
        <f>SUM(D126:D137)</f>
        <v>75000</v>
      </c>
      <c r="E138" s="112"/>
    </row>
    <row r="139" spans="1:5" ht="27.6" x14ac:dyDescent="0.25">
      <c r="A139" s="92"/>
      <c r="B139" s="93"/>
      <c r="C139" s="62" t="s">
        <v>122</v>
      </c>
      <c r="D139" s="112"/>
      <c r="E139" s="63">
        <f>SUM(E126:E137)</f>
        <v>14067</v>
      </c>
    </row>
    <row r="140" spans="1:5" ht="14.4" thickBot="1" x14ac:dyDescent="0.3">
      <c r="C140" s="33"/>
      <c r="D140" s="70"/>
      <c r="E140" s="34"/>
    </row>
    <row r="141" spans="1:5" x14ac:dyDescent="0.25">
      <c r="A141" s="94"/>
      <c r="B141" s="111" t="s">
        <v>117</v>
      </c>
      <c r="C141" s="33"/>
      <c r="D141" s="70"/>
      <c r="E141" s="34"/>
    </row>
    <row r="142" spans="1:5" ht="20.25" customHeight="1" x14ac:dyDescent="0.25">
      <c r="A142" s="35" t="s">
        <v>118</v>
      </c>
      <c r="B142" s="36">
        <f>B104</f>
        <v>826911.5</v>
      </c>
      <c r="C142" s="14"/>
      <c r="D142" s="9"/>
    </row>
    <row r="143" spans="1:5" ht="20.25" customHeight="1" x14ac:dyDescent="0.25">
      <c r="A143" s="35" t="s">
        <v>119</v>
      </c>
      <c r="B143" s="36">
        <f>D138</f>
        <v>75000</v>
      </c>
      <c r="C143" s="14"/>
      <c r="D143" s="9"/>
    </row>
    <row r="144" spans="1:5" ht="20.25" customHeight="1" thickBot="1" x14ac:dyDescent="0.3">
      <c r="A144" s="37" t="s">
        <v>120</v>
      </c>
      <c r="B144" s="38">
        <f>B142+B143</f>
        <v>901911.5</v>
      </c>
    </row>
  </sheetData>
  <sheetProtection algorithmName="SHA-512" hashValue="33VCipOPEKA5q42Jq7eANqIKjY+goTevPdlHzz7IF8EKLfBx6x90r4wR3OSfHmkEecUOnwiZI5h8jA2s150IvA==" saltValue="pvKKqWizuk+8YzZ4so15YA==" spinCount="100000" sheet="1" objects="1" scenarios="1"/>
  <mergeCells count="35">
    <mergeCell ref="A126:A129"/>
    <mergeCell ref="B126:B129"/>
    <mergeCell ref="A130:A133"/>
    <mergeCell ref="A34:B34"/>
    <mergeCell ref="C41:C42"/>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E124:E125"/>
    <mergeCell ref="B130:B133"/>
    <mergeCell ref="E41:E42"/>
    <mergeCell ref="A11:E11"/>
    <mergeCell ref="A1:E1"/>
    <mergeCell ref="B7:E7"/>
    <mergeCell ref="B8:E8"/>
    <mergeCell ref="B9:E9"/>
    <mergeCell ref="A10:E10"/>
    <mergeCell ref="A20:B20"/>
    <mergeCell ref="A28:B28"/>
    <mergeCell ref="A12:E12"/>
    <mergeCell ref="A14:E14"/>
    <mergeCell ref="A16:E16"/>
    <mergeCell ref="C18:C19"/>
    <mergeCell ref="D18:D19"/>
    <mergeCell ref="E18:E19"/>
  </mergeCells>
  <dataValidations count="7">
    <dataValidation type="decimal" allowBlank="1" showInputMessage="1" showErrorMessage="1" sqref="C59:C75">
      <formula1>0</formula1>
      <formula2>100000000000000000</formula2>
    </dataValidation>
    <dataValidation type="whole" allowBlank="1" showInputMessage="1" showErrorMessage="1" sqref="D59:D75">
      <formula1>0</formula1>
      <formula2>1000000000000000000</formula2>
    </dataValidation>
    <dataValidation type="whole" allowBlank="1" showInputMessage="1" showErrorMessage="1" sqref="E51 E43 E47 C43:D54 D20:D39 C20 C39">
      <formula1>0</formula1>
      <formula2>1000000000</formula2>
    </dataValidation>
    <dataValidation type="decimal" allowBlank="1" showInputMessage="1" showErrorMessage="1" sqref="C79:C96">
      <formula1>0</formula1>
      <formula2>1000000000000000</formula2>
    </dataValidation>
    <dataValidation type="whole" allowBlank="1" showInputMessage="1" showErrorMessage="1" sqref="D79:D96">
      <formula1>0</formula1>
      <formula2>1000000000000000</formula2>
    </dataValidation>
    <dataValidation allowBlank="1" showInputMessage="1" showErrorMessage="1" prompt="Ne RIEN saisir dans ces cellules" sqref="A54 A96 A39 A51 A43 A47 A74 A28 A34 A20"/>
    <dataValidation type="decimal" allowBlank="1" showInputMessage="1" showErrorMessage="1" sqref="C21:C38">
      <formula1>0</formula1>
      <formula2>1000000000</formula2>
    </dataValidation>
  </dataValidations>
  <hyperlinks>
    <hyperlink ref="B7" r:id="rId1"/>
    <hyperlink ref="B9" r:id="rId2"/>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15"/>
  <sheetViews>
    <sheetView zoomScaleNormal="100" workbookViewId="0">
      <selection activeCell="B8" sqref="B8"/>
    </sheetView>
  </sheetViews>
  <sheetFormatPr baseColWidth="10" defaultRowHeight="14.4" x14ac:dyDescent="0.3"/>
  <cols>
    <col min="1" max="1" width="36" customWidth="1"/>
    <col min="2" max="2" width="40.5546875" customWidth="1"/>
  </cols>
  <sheetData>
    <row r="1" spans="1:2" ht="15" x14ac:dyDescent="0.25">
      <c r="A1" s="22" t="s">
        <v>73</v>
      </c>
      <c r="B1" s="25" t="str">
        <f>IF('AAP-DGOS_GBudget'!B4="","",'AAP-DGOS_GBudget'!B4)</f>
        <v/>
      </c>
    </row>
    <row r="2" spans="1:2" ht="15" x14ac:dyDescent="0.25">
      <c r="A2" s="22" t="s">
        <v>75</v>
      </c>
      <c r="B2" s="23">
        <f>'AAP-DGOS_GBudget'!B7:E7</f>
        <v>0</v>
      </c>
    </row>
    <row r="3" spans="1:2" ht="15" x14ac:dyDescent="0.25">
      <c r="A3" s="22" t="s">
        <v>76</v>
      </c>
      <c r="B3" s="23">
        <f>'AAP-DGOS_GBudget'!B8:E8</f>
        <v>0</v>
      </c>
    </row>
    <row r="4" spans="1:2" ht="15" x14ac:dyDescent="0.25">
      <c r="A4" t="s">
        <v>168</v>
      </c>
      <c r="B4" s="23">
        <f>'AAP-DGOS_GBudget'!B9:E9</f>
        <v>0</v>
      </c>
    </row>
    <row r="5" spans="1:2" x14ac:dyDescent="0.3">
      <c r="A5" s="23" t="s">
        <v>63</v>
      </c>
      <c r="B5" s="24">
        <f>'AAP-DGOS_GBudget'!B97</f>
        <v>0</v>
      </c>
    </row>
    <row r="6" spans="1:2" x14ac:dyDescent="0.3">
      <c r="A6" s="23" t="s">
        <v>74</v>
      </c>
      <c r="B6" s="24">
        <f>'AAP-DGOS_GBudget'!D131</f>
        <v>0</v>
      </c>
    </row>
    <row r="7" spans="1:2" x14ac:dyDescent="0.3">
      <c r="A7" s="22" t="s">
        <v>77</v>
      </c>
      <c r="B7" s="22" t="str">
        <f>IF('AAP-DGOS_GBudget'!B71="","NON","OUI")</f>
        <v>NON</v>
      </c>
    </row>
    <row r="8" spans="1:2" x14ac:dyDescent="0.3">
      <c r="A8" s="22" t="s">
        <v>62</v>
      </c>
      <c r="B8" s="22" t="str">
        <f>IF('AAP-DGOS_GBudget'!B95&lt;='AAP-DGOS_GBudget'!E54*0.1,"OK","ERREUR")</f>
        <v>OK</v>
      </c>
    </row>
    <row r="9" spans="1:2" x14ac:dyDescent="0.3">
      <c r="A9" s="64" t="s">
        <v>85</v>
      </c>
      <c r="B9" s="64" t="str">
        <f>IF('AAP-DGOS_GBudget'!A2=RappelData!B10,"","Il s'agit d'une trame antérieure. Veuillez utiliser la dernière version proposée.")</f>
        <v>Il s'agit d'une trame antérieure. Veuillez utiliser la dernière version proposée.</v>
      </c>
    </row>
    <row r="10" spans="1:2" ht="15" x14ac:dyDescent="0.25">
      <c r="A10" s="64" t="s">
        <v>144</v>
      </c>
      <c r="B10" s="64" t="s">
        <v>274</v>
      </c>
    </row>
    <row r="11" spans="1:2" ht="28.8" x14ac:dyDescent="0.3">
      <c r="A11" s="65" t="s">
        <v>133</v>
      </c>
      <c r="B11" s="64">
        <f>'AAP-DGOS_GBudget'!B6</f>
        <v>0</v>
      </c>
    </row>
    <row r="12" spans="1:2" x14ac:dyDescent="0.3">
      <c r="A12" s="65" t="s">
        <v>134</v>
      </c>
      <c r="B12" s="66" t="str">
        <f>'AAP-DGOS_GBudget'!B109</f>
        <v/>
      </c>
    </row>
    <row r="13" spans="1:2" x14ac:dyDescent="0.3">
      <c r="A13" s="65" t="s">
        <v>169</v>
      </c>
      <c r="B13" s="116" t="str">
        <f>'AAP-DGOS_GBudget'!B105</f>
        <v/>
      </c>
    </row>
    <row r="14" spans="1:2" x14ac:dyDescent="0.3">
      <c r="A14" s="65" t="s">
        <v>170</v>
      </c>
      <c r="B14" s="116" t="str">
        <f>'AAP-DGOS_GBudget'!B106</f>
        <v/>
      </c>
    </row>
    <row r="15" spans="1:2" x14ac:dyDescent="0.3">
      <c r="A15" s="65" t="s">
        <v>171</v>
      </c>
      <c r="B15" s="116" t="str">
        <f>'AAP-DGOS_GBudget'!B107</f>
        <v/>
      </c>
    </row>
  </sheetData>
  <pageMargins left="0.7" right="0.7" top="0.75" bottom="0.75" header="0.3" footer="0.3"/>
  <pageSetup paperSize="9" orientation="portrait" r:id="rId1"/>
  <headerFooter>
    <oddHeader>&amp;L&amp;F - &amp;A</oddHeader>
    <oddFooter>&amp;R&amp;P/&amp;D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3" workbookViewId="0">
      <selection activeCell="A49" sqref="A49:E49"/>
    </sheetView>
  </sheetViews>
  <sheetFormatPr baseColWidth="10" defaultColWidth="11.44140625" defaultRowHeight="13.2" x14ac:dyDescent="0.25"/>
  <cols>
    <col min="1" max="1" width="33" style="192" customWidth="1"/>
    <col min="2" max="5" width="15" style="188" customWidth="1"/>
    <col min="6" max="6" width="14.5546875" style="203" hidden="1" customWidth="1"/>
    <col min="7" max="7" width="31.5546875" style="187" customWidth="1"/>
    <col min="8" max="256" width="11.44140625" style="188"/>
    <col min="257" max="257" width="33" style="188" customWidth="1"/>
    <col min="258" max="261" width="15" style="188" customWidth="1"/>
    <col min="262" max="262" width="0" style="188" hidden="1" customWidth="1"/>
    <col min="263" max="263" width="31.5546875" style="188" customWidth="1"/>
    <col min="264" max="512" width="11.44140625" style="188"/>
    <col min="513" max="513" width="33" style="188" customWidth="1"/>
    <col min="514" max="517" width="15" style="188" customWidth="1"/>
    <col min="518" max="518" width="0" style="188" hidden="1" customWidth="1"/>
    <col min="519" max="519" width="31.5546875" style="188" customWidth="1"/>
    <col min="520" max="768" width="11.44140625" style="188"/>
    <col min="769" max="769" width="33" style="188" customWidth="1"/>
    <col min="770" max="773" width="15" style="188" customWidth="1"/>
    <col min="774" max="774" width="0" style="188" hidden="1" customWidth="1"/>
    <col min="775" max="775" width="31.5546875" style="188" customWidth="1"/>
    <col min="776" max="1024" width="11.44140625" style="188"/>
    <col min="1025" max="1025" width="33" style="188" customWidth="1"/>
    <col min="1026" max="1029" width="15" style="188" customWidth="1"/>
    <col min="1030" max="1030" width="0" style="188" hidden="1" customWidth="1"/>
    <col min="1031" max="1031" width="31.5546875" style="188" customWidth="1"/>
    <col min="1032" max="1280" width="11.44140625" style="188"/>
    <col min="1281" max="1281" width="33" style="188" customWidth="1"/>
    <col min="1282" max="1285" width="15" style="188" customWidth="1"/>
    <col min="1286" max="1286" width="0" style="188" hidden="1" customWidth="1"/>
    <col min="1287" max="1287" width="31.5546875" style="188" customWidth="1"/>
    <col min="1288" max="1536" width="11.44140625" style="188"/>
    <col min="1537" max="1537" width="33" style="188" customWidth="1"/>
    <col min="1538" max="1541" width="15" style="188" customWidth="1"/>
    <col min="1542" max="1542" width="0" style="188" hidden="1" customWidth="1"/>
    <col min="1543" max="1543" width="31.5546875" style="188" customWidth="1"/>
    <col min="1544" max="1792" width="11.44140625" style="188"/>
    <col min="1793" max="1793" width="33" style="188" customWidth="1"/>
    <col min="1794" max="1797" width="15" style="188" customWidth="1"/>
    <col min="1798" max="1798" width="0" style="188" hidden="1" customWidth="1"/>
    <col min="1799" max="1799" width="31.5546875" style="188" customWidth="1"/>
    <col min="1800" max="2048" width="11.44140625" style="188"/>
    <col min="2049" max="2049" width="33" style="188" customWidth="1"/>
    <col min="2050" max="2053" width="15" style="188" customWidth="1"/>
    <col min="2054" max="2054" width="0" style="188" hidden="1" customWidth="1"/>
    <col min="2055" max="2055" width="31.5546875" style="188" customWidth="1"/>
    <col min="2056" max="2304" width="11.44140625" style="188"/>
    <col min="2305" max="2305" width="33" style="188" customWidth="1"/>
    <col min="2306" max="2309" width="15" style="188" customWidth="1"/>
    <col min="2310" max="2310" width="0" style="188" hidden="1" customWidth="1"/>
    <col min="2311" max="2311" width="31.5546875" style="188" customWidth="1"/>
    <col min="2312" max="2560" width="11.44140625" style="188"/>
    <col min="2561" max="2561" width="33" style="188" customWidth="1"/>
    <col min="2562" max="2565" width="15" style="188" customWidth="1"/>
    <col min="2566" max="2566" width="0" style="188" hidden="1" customWidth="1"/>
    <col min="2567" max="2567" width="31.5546875" style="188" customWidth="1"/>
    <col min="2568" max="2816" width="11.44140625" style="188"/>
    <col min="2817" max="2817" width="33" style="188" customWidth="1"/>
    <col min="2818" max="2821" width="15" style="188" customWidth="1"/>
    <col min="2822" max="2822" width="0" style="188" hidden="1" customWidth="1"/>
    <col min="2823" max="2823" width="31.5546875" style="188" customWidth="1"/>
    <col min="2824" max="3072" width="11.44140625" style="188"/>
    <col min="3073" max="3073" width="33" style="188" customWidth="1"/>
    <col min="3074" max="3077" width="15" style="188" customWidth="1"/>
    <col min="3078" max="3078" width="0" style="188" hidden="1" customWidth="1"/>
    <col min="3079" max="3079" width="31.5546875" style="188" customWidth="1"/>
    <col min="3080" max="3328" width="11.44140625" style="188"/>
    <col min="3329" max="3329" width="33" style="188" customWidth="1"/>
    <col min="3330" max="3333" width="15" style="188" customWidth="1"/>
    <col min="3334" max="3334" width="0" style="188" hidden="1" customWidth="1"/>
    <col min="3335" max="3335" width="31.5546875" style="188" customWidth="1"/>
    <col min="3336" max="3584" width="11.44140625" style="188"/>
    <col min="3585" max="3585" width="33" style="188" customWidth="1"/>
    <col min="3586" max="3589" width="15" style="188" customWidth="1"/>
    <col min="3590" max="3590" width="0" style="188" hidden="1" customWidth="1"/>
    <col min="3591" max="3591" width="31.5546875" style="188" customWidth="1"/>
    <col min="3592" max="3840" width="11.44140625" style="188"/>
    <col min="3841" max="3841" width="33" style="188" customWidth="1"/>
    <col min="3842" max="3845" width="15" style="188" customWidth="1"/>
    <col min="3846" max="3846" width="0" style="188" hidden="1" customWidth="1"/>
    <col min="3847" max="3847" width="31.5546875" style="188" customWidth="1"/>
    <col min="3848" max="4096" width="11.44140625" style="188"/>
    <col min="4097" max="4097" width="33" style="188" customWidth="1"/>
    <col min="4098" max="4101" width="15" style="188" customWidth="1"/>
    <col min="4102" max="4102" width="0" style="188" hidden="1" customWidth="1"/>
    <col min="4103" max="4103" width="31.5546875" style="188" customWidth="1"/>
    <col min="4104" max="4352" width="11.44140625" style="188"/>
    <col min="4353" max="4353" width="33" style="188" customWidth="1"/>
    <col min="4354" max="4357" width="15" style="188" customWidth="1"/>
    <col min="4358" max="4358" width="0" style="188" hidden="1" customWidth="1"/>
    <col min="4359" max="4359" width="31.5546875" style="188" customWidth="1"/>
    <col min="4360" max="4608" width="11.44140625" style="188"/>
    <col min="4609" max="4609" width="33" style="188" customWidth="1"/>
    <col min="4610" max="4613" width="15" style="188" customWidth="1"/>
    <col min="4614" max="4614" width="0" style="188" hidden="1" customWidth="1"/>
    <col min="4615" max="4615" width="31.5546875" style="188" customWidth="1"/>
    <col min="4616" max="4864" width="11.44140625" style="188"/>
    <col min="4865" max="4865" width="33" style="188" customWidth="1"/>
    <col min="4866" max="4869" width="15" style="188" customWidth="1"/>
    <col min="4870" max="4870" width="0" style="188" hidden="1" customWidth="1"/>
    <col min="4871" max="4871" width="31.5546875" style="188" customWidth="1"/>
    <col min="4872" max="5120" width="11.44140625" style="188"/>
    <col min="5121" max="5121" width="33" style="188" customWidth="1"/>
    <col min="5122" max="5125" width="15" style="188" customWidth="1"/>
    <col min="5126" max="5126" width="0" style="188" hidden="1" customWidth="1"/>
    <col min="5127" max="5127" width="31.5546875" style="188" customWidth="1"/>
    <col min="5128" max="5376" width="11.44140625" style="188"/>
    <col min="5377" max="5377" width="33" style="188" customWidth="1"/>
    <col min="5378" max="5381" width="15" style="188" customWidth="1"/>
    <col min="5382" max="5382" width="0" style="188" hidden="1" customWidth="1"/>
    <col min="5383" max="5383" width="31.5546875" style="188" customWidth="1"/>
    <col min="5384" max="5632" width="11.44140625" style="188"/>
    <col min="5633" max="5633" width="33" style="188" customWidth="1"/>
    <col min="5634" max="5637" width="15" style="188" customWidth="1"/>
    <col min="5638" max="5638" width="0" style="188" hidden="1" customWidth="1"/>
    <col min="5639" max="5639" width="31.5546875" style="188" customWidth="1"/>
    <col min="5640" max="5888" width="11.44140625" style="188"/>
    <col min="5889" max="5889" width="33" style="188" customWidth="1"/>
    <col min="5890" max="5893" width="15" style="188" customWidth="1"/>
    <col min="5894" max="5894" width="0" style="188" hidden="1" customWidth="1"/>
    <col min="5895" max="5895" width="31.5546875" style="188" customWidth="1"/>
    <col min="5896" max="6144" width="11.44140625" style="188"/>
    <col min="6145" max="6145" width="33" style="188" customWidth="1"/>
    <col min="6146" max="6149" width="15" style="188" customWidth="1"/>
    <col min="6150" max="6150" width="0" style="188" hidden="1" customWidth="1"/>
    <col min="6151" max="6151" width="31.5546875" style="188" customWidth="1"/>
    <col min="6152" max="6400" width="11.44140625" style="188"/>
    <col min="6401" max="6401" width="33" style="188" customWidth="1"/>
    <col min="6402" max="6405" width="15" style="188" customWidth="1"/>
    <col min="6406" max="6406" width="0" style="188" hidden="1" customWidth="1"/>
    <col min="6407" max="6407" width="31.5546875" style="188" customWidth="1"/>
    <col min="6408" max="6656" width="11.44140625" style="188"/>
    <col min="6657" max="6657" width="33" style="188" customWidth="1"/>
    <col min="6658" max="6661" width="15" style="188" customWidth="1"/>
    <col min="6662" max="6662" width="0" style="188" hidden="1" customWidth="1"/>
    <col min="6663" max="6663" width="31.5546875" style="188" customWidth="1"/>
    <col min="6664" max="6912" width="11.44140625" style="188"/>
    <col min="6913" max="6913" width="33" style="188" customWidth="1"/>
    <col min="6914" max="6917" width="15" style="188" customWidth="1"/>
    <col min="6918" max="6918" width="0" style="188" hidden="1" customWidth="1"/>
    <col min="6919" max="6919" width="31.5546875" style="188" customWidth="1"/>
    <col min="6920" max="7168" width="11.44140625" style="188"/>
    <col min="7169" max="7169" width="33" style="188" customWidth="1"/>
    <col min="7170" max="7173" width="15" style="188" customWidth="1"/>
    <col min="7174" max="7174" width="0" style="188" hidden="1" customWidth="1"/>
    <col min="7175" max="7175" width="31.5546875" style="188" customWidth="1"/>
    <col min="7176" max="7424" width="11.44140625" style="188"/>
    <col min="7425" max="7425" width="33" style="188" customWidth="1"/>
    <col min="7426" max="7429" width="15" style="188" customWidth="1"/>
    <col min="7430" max="7430" width="0" style="188" hidden="1" customWidth="1"/>
    <col min="7431" max="7431" width="31.5546875" style="188" customWidth="1"/>
    <col min="7432" max="7680" width="11.44140625" style="188"/>
    <col min="7681" max="7681" width="33" style="188" customWidth="1"/>
    <col min="7682" max="7685" width="15" style="188" customWidth="1"/>
    <col min="7686" max="7686" width="0" style="188" hidden="1" customWidth="1"/>
    <col min="7687" max="7687" width="31.5546875" style="188" customWidth="1"/>
    <col min="7688" max="7936" width="11.44140625" style="188"/>
    <col min="7937" max="7937" width="33" style="188" customWidth="1"/>
    <col min="7938" max="7941" width="15" style="188" customWidth="1"/>
    <col min="7942" max="7942" width="0" style="188" hidden="1" customWidth="1"/>
    <col min="7943" max="7943" width="31.5546875" style="188" customWidth="1"/>
    <col min="7944" max="8192" width="11.44140625" style="188"/>
    <col min="8193" max="8193" width="33" style="188" customWidth="1"/>
    <col min="8194" max="8197" width="15" style="188" customWidth="1"/>
    <col min="8198" max="8198" width="0" style="188" hidden="1" customWidth="1"/>
    <col min="8199" max="8199" width="31.5546875" style="188" customWidth="1"/>
    <col min="8200" max="8448" width="11.44140625" style="188"/>
    <col min="8449" max="8449" width="33" style="188" customWidth="1"/>
    <col min="8450" max="8453" width="15" style="188" customWidth="1"/>
    <col min="8454" max="8454" width="0" style="188" hidden="1" customWidth="1"/>
    <col min="8455" max="8455" width="31.5546875" style="188" customWidth="1"/>
    <col min="8456" max="8704" width="11.44140625" style="188"/>
    <col min="8705" max="8705" width="33" style="188" customWidth="1"/>
    <col min="8706" max="8709" width="15" style="188" customWidth="1"/>
    <col min="8710" max="8710" width="0" style="188" hidden="1" customWidth="1"/>
    <col min="8711" max="8711" width="31.5546875" style="188" customWidth="1"/>
    <col min="8712" max="8960" width="11.44140625" style="188"/>
    <col min="8961" max="8961" width="33" style="188" customWidth="1"/>
    <col min="8962" max="8965" width="15" style="188" customWidth="1"/>
    <col min="8966" max="8966" width="0" style="188" hidden="1" customWidth="1"/>
    <col min="8967" max="8967" width="31.5546875" style="188" customWidth="1"/>
    <col min="8968" max="9216" width="11.44140625" style="188"/>
    <col min="9217" max="9217" width="33" style="188" customWidth="1"/>
    <col min="9218" max="9221" width="15" style="188" customWidth="1"/>
    <col min="9222" max="9222" width="0" style="188" hidden="1" customWidth="1"/>
    <col min="9223" max="9223" width="31.5546875" style="188" customWidth="1"/>
    <col min="9224" max="9472" width="11.44140625" style="188"/>
    <col min="9473" max="9473" width="33" style="188" customWidth="1"/>
    <col min="9474" max="9477" width="15" style="188" customWidth="1"/>
    <col min="9478" max="9478" width="0" style="188" hidden="1" customWidth="1"/>
    <col min="9479" max="9479" width="31.5546875" style="188" customWidth="1"/>
    <col min="9480" max="9728" width="11.44140625" style="188"/>
    <col min="9729" max="9729" width="33" style="188" customWidth="1"/>
    <col min="9730" max="9733" width="15" style="188" customWidth="1"/>
    <col min="9734" max="9734" width="0" style="188" hidden="1" customWidth="1"/>
    <col min="9735" max="9735" width="31.5546875" style="188" customWidth="1"/>
    <col min="9736" max="9984" width="11.44140625" style="188"/>
    <col min="9985" max="9985" width="33" style="188" customWidth="1"/>
    <col min="9986" max="9989" width="15" style="188" customWidth="1"/>
    <col min="9990" max="9990" width="0" style="188" hidden="1" customWidth="1"/>
    <col min="9991" max="9991" width="31.5546875" style="188" customWidth="1"/>
    <col min="9992" max="10240" width="11.44140625" style="188"/>
    <col min="10241" max="10241" width="33" style="188" customWidth="1"/>
    <col min="10242" max="10245" width="15" style="188" customWidth="1"/>
    <col min="10246" max="10246" width="0" style="188" hidden="1" customWidth="1"/>
    <col min="10247" max="10247" width="31.5546875" style="188" customWidth="1"/>
    <col min="10248" max="10496" width="11.44140625" style="188"/>
    <col min="10497" max="10497" width="33" style="188" customWidth="1"/>
    <col min="10498" max="10501" width="15" style="188" customWidth="1"/>
    <col min="10502" max="10502" width="0" style="188" hidden="1" customWidth="1"/>
    <col min="10503" max="10503" width="31.5546875" style="188" customWidth="1"/>
    <col min="10504" max="10752" width="11.44140625" style="188"/>
    <col min="10753" max="10753" width="33" style="188" customWidth="1"/>
    <col min="10754" max="10757" width="15" style="188" customWidth="1"/>
    <col min="10758" max="10758" width="0" style="188" hidden="1" customWidth="1"/>
    <col min="10759" max="10759" width="31.5546875" style="188" customWidth="1"/>
    <col min="10760" max="11008" width="11.44140625" style="188"/>
    <col min="11009" max="11009" width="33" style="188" customWidth="1"/>
    <col min="11010" max="11013" width="15" style="188" customWidth="1"/>
    <col min="11014" max="11014" width="0" style="188" hidden="1" customWidth="1"/>
    <col min="11015" max="11015" width="31.5546875" style="188" customWidth="1"/>
    <col min="11016" max="11264" width="11.44140625" style="188"/>
    <col min="11265" max="11265" width="33" style="188" customWidth="1"/>
    <col min="11266" max="11269" width="15" style="188" customWidth="1"/>
    <col min="11270" max="11270" width="0" style="188" hidden="1" customWidth="1"/>
    <col min="11271" max="11271" width="31.5546875" style="188" customWidth="1"/>
    <col min="11272" max="11520" width="11.44140625" style="188"/>
    <col min="11521" max="11521" width="33" style="188" customWidth="1"/>
    <col min="11522" max="11525" width="15" style="188" customWidth="1"/>
    <col min="11526" max="11526" width="0" style="188" hidden="1" customWidth="1"/>
    <col min="11527" max="11527" width="31.5546875" style="188" customWidth="1"/>
    <col min="11528" max="11776" width="11.44140625" style="188"/>
    <col min="11777" max="11777" width="33" style="188" customWidth="1"/>
    <col min="11778" max="11781" width="15" style="188" customWidth="1"/>
    <col min="11782" max="11782" width="0" style="188" hidden="1" customWidth="1"/>
    <col min="11783" max="11783" width="31.5546875" style="188" customWidth="1"/>
    <col min="11784" max="12032" width="11.44140625" style="188"/>
    <col min="12033" max="12033" width="33" style="188" customWidth="1"/>
    <col min="12034" max="12037" width="15" style="188" customWidth="1"/>
    <col min="12038" max="12038" width="0" style="188" hidden="1" customWidth="1"/>
    <col min="12039" max="12039" width="31.5546875" style="188" customWidth="1"/>
    <col min="12040" max="12288" width="11.44140625" style="188"/>
    <col min="12289" max="12289" width="33" style="188" customWidth="1"/>
    <col min="12290" max="12293" width="15" style="188" customWidth="1"/>
    <col min="12294" max="12294" width="0" style="188" hidden="1" customWidth="1"/>
    <col min="12295" max="12295" width="31.5546875" style="188" customWidth="1"/>
    <col min="12296" max="12544" width="11.44140625" style="188"/>
    <col min="12545" max="12545" width="33" style="188" customWidth="1"/>
    <col min="12546" max="12549" width="15" style="188" customWidth="1"/>
    <col min="12550" max="12550" width="0" style="188" hidden="1" customWidth="1"/>
    <col min="12551" max="12551" width="31.5546875" style="188" customWidth="1"/>
    <col min="12552" max="12800" width="11.44140625" style="188"/>
    <col min="12801" max="12801" width="33" style="188" customWidth="1"/>
    <col min="12802" max="12805" width="15" style="188" customWidth="1"/>
    <col min="12806" max="12806" width="0" style="188" hidden="1" customWidth="1"/>
    <col min="12807" max="12807" width="31.5546875" style="188" customWidth="1"/>
    <col min="12808" max="13056" width="11.44140625" style="188"/>
    <col min="13057" max="13057" width="33" style="188" customWidth="1"/>
    <col min="13058" max="13061" width="15" style="188" customWidth="1"/>
    <col min="13062" max="13062" width="0" style="188" hidden="1" customWidth="1"/>
    <col min="13063" max="13063" width="31.5546875" style="188" customWidth="1"/>
    <col min="13064" max="13312" width="11.44140625" style="188"/>
    <col min="13313" max="13313" width="33" style="188" customWidth="1"/>
    <col min="13314" max="13317" width="15" style="188" customWidth="1"/>
    <col min="13318" max="13318" width="0" style="188" hidden="1" customWidth="1"/>
    <col min="13319" max="13319" width="31.5546875" style="188" customWidth="1"/>
    <col min="13320" max="13568" width="11.44140625" style="188"/>
    <col min="13569" max="13569" width="33" style="188" customWidth="1"/>
    <col min="13570" max="13573" width="15" style="188" customWidth="1"/>
    <col min="13574" max="13574" width="0" style="188" hidden="1" customWidth="1"/>
    <col min="13575" max="13575" width="31.5546875" style="188" customWidth="1"/>
    <col min="13576" max="13824" width="11.44140625" style="188"/>
    <col min="13825" max="13825" width="33" style="188" customWidth="1"/>
    <col min="13826" max="13829" width="15" style="188" customWidth="1"/>
    <col min="13830" max="13830" width="0" style="188" hidden="1" customWidth="1"/>
    <col min="13831" max="13831" width="31.5546875" style="188" customWidth="1"/>
    <col min="13832" max="14080" width="11.44140625" style="188"/>
    <col min="14081" max="14081" width="33" style="188" customWidth="1"/>
    <col min="14082" max="14085" width="15" style="188" customWidth="1"/>
    <col min="14086" max="14086" width="0" style="188" hidden="1" customWidth="1"/>
    <col min="14087" max="14087" width="31.5546875" style="188" customWidth="1"/>
    <col min="14088" max="14336" width="11.44140625" style="188"/>
    <col min="14337" max="14337" width="33" style="188" customWidth="1"/>
    <col min="14338" max="14341" width="15" style="188" customWidth="1"/>
    <col min="14342" max="14342" width="0" style="188" hidden="1" customWidth="1"/>
    <col min="14343" max="14343" width="31.5546875" style="188" customWidth="1"/>
    <col min="14344" max="14592" width="11.44140625" style="188"/>
    <col min="14593" max="14593" width="33" style="188" customWidth="1"/>
    <col min="14594" max="14597" width="15" style="188" customWidth="1"/>
    <col min="14598" max="14598" width="0" style="188" hidden="1" customWidth="1"/>
    <col min="14599" max="14599" width="31.5546875" style="188" customWidth="1"/>
    <col min="14600" max="14848" width="11.44140625" style="188"/>
    <col min="14849" max="14849" width="33" style="188" customWidth="1"/>
    <col min="14850" max="14853" width="15" style="188" customWidth="1"/>
    <col min="14854" max="14854" width="0" style="188" hidden="1" customWidth="1"/>
    <col min="14855" max="14855" width="31.5546875" style="188" customWidth="1"/>
    <col min="14856" max="15104" width="11.44140625" style="188"/>
    <col min="15105" max="15105" width="33" style="188" customWidth="1"/>
    <col min="15106" max="15109" width="15" style="188" customWidth="1"/>
    <col min="15110" max="15110" width="0" style="188" hidden="1" customWidth="1"/>
    <col min="15111" max="15111" width="31.5546875" style="188" customWidth="1"/>
    <col min="15112" max="15360" width="11.44140625" style="188"/>
    <col min="15361" max="15361" width="33" style="188" customWidth="1"/>
    <col min="15362" max="15365" width="15" style="188" customWidth="1"/>
    <col min="15366" max="15366" width="0" style="188" hidden="1" customWidth="1"/>
    <col min="15367" max="15367" width="31.5546875" style="188" customWidth="1"/>
    <col min="15368" max="15616" width="11.44140625" style="188"/>
    <col min="15617" max="15617" width="33" style="188" customWidth="1"/>
    <col min="15618" max="15621" width="15" style="188" customWidth="1"/>
    <col min="15622" max="15622" width="0" style="188" hidden="1" customWidth="1"/>
    <col min="15623" max="15623" width="31.5546875" style="188" customWidth="1"/>
    <col min="15624" max="15872" width="11.44140625" style="188"/>
    <col min="15873" max="15873" width="33" style="188" customWidth="1"/>
    <col min="15874" max="15877" width="15" style="188" customWidth="1"/>
    <col min="15878" max="15878" width="0" style="188" hidden="1" customWidth="1"/>
    <col min="15879" max="15879" width="31.5546875" style="188" customWidth="1"/>
    <col min="15880" max="16128" width="11.44140625" style="188"/>
    <col min="16129" max="16129" width="33" style="188" customWidth="1"/>
    <col min="16130" max="16133" width="15" style="188" customWidth="1"/>
    <col min="16134" max="16134" width="0" style="188" hidden="1" customWidth="1"/>
    <col min="16135" max="16135" width="31.5546875" style="188" customWidth="1"/>
    <col min="16136" max="16384" width="11.44140625" style="188"/>
  </cols>
  <sheetData>
    <row r="1" spans="1:7" ht="28.5" customHeight="1" thickBot="1" x14ac:dyDescent="0.3">
      <c r="A1" s="305" t="s">
        <v>312</v>
      </c>
      <c r="B1" s="306"/>
      <c r="C1" s="306"/>
      <c r="D1" s="306"/>
      <c r="E1" s="306"/>
      <c r="F1" s="307"/>
    </row>
    <row r="2" spans="1:7" s="192" customFormat="1" ht="41.25" customHeight="1" x14ac:dyDescent="0.25">
      <c r="A2" s="189" t="s">
        <v>313</v>
      </c>
      <c r="B2" s="190" t="s">
        <v>314</v>
      </c>
      <c r="C2" s="190" t="s">
        <v>315</v>
      </c>
      <c r="D2" s="190" t="s">
        <v>316</v>
      </c>
      <c r="E2" s="190" t="s">
        <v>317</v>
      </c>
      <c r="F2" s="191"/>
    </row>
    <row r="3" spans="1:7" ht="12.75" x14ac:dyDescent="0.2">
      <c r="A3" s="193" t="s">
        <v>318</v>
      </c>
      <c r="B3" s="194">
        <f>36375+(36375*12%)</f>
        <v>40740</v>
      </c>
      <c r="C3" s="195">
        <f t="shared" ref="C3:C40" si="0">B3/12</f>
        <v>3395</v>
      </c>
      <c r="D3" s="195">
        <f t="shared" ref="D3:D40" si="1">B3/194</f>
        <v>210</v>
      </c>
      <c r="E3" s="195">
        <f t="shared" ref="E3:E40" si="2">D3/7.5</f>
        <v>28</v>
      </c>
      <c r="F3" s="196"/>
      <c r="G3" s="188"/>
    </row>
    <row r="4" spans="1:7" ht="12.75" x14ac:dyDescent="0.2">
      <c r="A4" s="193" t="s">
        <v>319</v>
      </c>
      <c r="B4" s="194">
        <f>29973+ (29973*12%)</f>
        <v>33569.760000000002</v>
      </c>
      <c r="C4" s="195">
        <f t="shared" si="0"/>
        <v>2797.48</v>
      </c>
      <c r="D4" s="195">
        <f t="shared" si="1"/>
        <v>173.04000000000002</v>
      </c>
      <c r="E4" s="195">
        <f t="shared" si="2"/>
        <v>23.072000000000003</v>
      </c>
      <c r="F4" s="196"/>
      <c r="G4" s="188"/>
    </row>
    <row r="5" spans="1:7" ht="12.75" x14ac:dyDescent="0.2">
      <c r="A5" s="193" t="s">
        <v>320</v>
      </c>
      <c r="B5" s="194">
        <f>37466.25+(37466.25*12%)</f>
        <v>41962.2</v>
      </c>
      <c r="C5" s="195">
        <f t="shared" si="0"/>
        <v>3496.85</v>
      </c>
      <c r="D5" s="195">
        <f t="shared" si="1"/>
        <v>216.29999999999998</v>
      </c>
      <c r="E5" s="195">
        <f t="shared" si="2"/>
        <v>28.839999999999996</v>
      </c>
      <c r="F5" s="196"/>
      <c r="G5" s="188"/>
    </row>
    <row r="6" spans="1:7" ht="12.75" x14ac:dyDescent="0.2">
      <c r="A6" s="193" t="s">
        <v>321</v>
      </c>
      <c r="B6" s="194">
        <f>50925+(50925*12%)</f>
        <v>57036</v>
      </c>
      <c r="C6" s="195">
        <f t="shared" si="0"/>
        <v>4753</v>
      </c>
      <c r="D6" s="195">
        <f t="shared" si="1"/>
        <v>294</v>
      </c>
      <c r="E6" s="195">
        <f t="shared" si="2"/>
        <v>39.200000000000003</v>
      </c>
      <c r="F6" s="196"/>
      <c r="G6" s="188"/>
    </row>
    <row r="7" spans="1:7" ht="12.75" x14ac:dyDescent="0.2">
      <c r="A7" s="193" t="s">
        <v>322</v>
      </c>
      <c r="B7" s="194">
        <f>61110+(61110*12%)</f>
        <v>68443.199999999997</v>
      </c>
      <c r="C7" s="195">
        <f t="shared" si="0"/>
        <v>5703.5999999999995</v>
      </c>
      <c r="D7" s="195">
        <f t="shared" si="1"/>
        <v>352.8</v>
      </c>
      <c r="E7" s="195">
        <f t="shared" si="2"/>
        <v>47.04</v>
      </c>
      <c r="F7" s="196"/>
      <c r="G7" s="188"/>
    </row>
    <row r="8" spans="1:7" ht="12.75" x14ac:dyDescent="0.2">
      <c r="A8" s="193" t="s">
        <v>323</v>
      </c>
      <c r="B8" s="194">
        <f>58447.35+(58447.35*12%)</f>
        <v>65461.031999999999</v>
      </c>
      <c r="C8" s="195">
        <f t="shared" si="0"/>
        <v>5455.0860000000002</v>
      </c>
      <c r="D8" s="195">
        <f t="shared" si="1"/>
        <v>337.428</v>
      </c>
      <c r="E8" s="195">
        <f t="shared" si="2"/>
        <v>44.990400000000001</v>
      </c>
      <c r="F8" s="196"/>
      <c r="G8" s="188"/>
    </row>
    <row r="9" spans="1:7" ht="12.75" x14ac:dyDescent="0.2">
      <c r="A9" s="193" t="s">
        <v>324</v>
      </c>
      <c r="B9" s="194">
        <f>53835+(53835*12%)</f>
        <v>60295.199999999997</v>
      </c>
      <c r="C9" s="195">
        <f t="shared" si="0"/>
        <v>5024.5999999999995</v>
      </c>
      <c r="D9" s="195">
        <f t="shared" si="1"/>
        <v>310.8</v>
      </c>
      <c r="E9" s="195">
        <f t="shared" si="2"/>
        <v>41.440000000000005</v>
      </c>
      <c r="F9" s="196"/>
      <c r="G9" s="188"/>
    </row>
    <row r="10" spans="1:7" ht="26.4" x14ac:dyDescent="0.25">
      <c r="A10" s="193" t="s">
        <v>325</v>
      </c>
      <c r="B10" s="194">
        <f>59655 +(59655*12%)</f>
        <v>66813.600000000006</v>
      </c>
      <c r="C10" s="195">
        <f t="shared" si="0"/>
        <v>5567.8</v>
      </c>
      <c r="D10" s="195">
        <f t="shared" si="1"/>
        <v>344.40000000000003</v>
      </c>
      <c r="E10" s="195">
        <f t="shared" si="2"/>
        <v>45.92</v>
      </c>
      <c r="F10" s="196"/>
      <c r="G10" s="188"/>
    </row>
    <row r="11" spans="1:7" x14ac:dyDescent="0.25">
      <c r="A11" s="193" t="s">
        <v>326</v>
      </c>
      <c r="B11" s="194">
        <f>59655+(59655*12%)</f>
        <v>66813.600000000006</v>
      </c>
      <c r="C11" s="195">
        <f t="shared" si="0"/>
        <v>5567.8</v>
      </c>
      <c r="D11" s="195">
        <f t="shared" si="1"/>
        <v>344.40000000000003</v>
      </c>
      <c r="E11" s="195">
        <f t="shared" si="2"/>
        <v>45.92</v>
      </c>
      <c r="F11" s="196"/>
      <c r="G11" s="188"/>
    </row>
    <row r="12" spans="1:7" ht="12.75" x14ac:dyDescent="0.2">
      <c r="A12" s="193" t="s">
        <v>232</v>
      </c>
      <c r="B12" s="194">
        <f>49470+(49470*12%)</f>
        <v>55406.400000000001</v>
      </c>
      <c r="C12" s="195">
        <f t="shared" si="0"/>
        <v>4617.2</v>
      </c>
      <c r="D12" s="195">
        <f t="shared" si="1"/>
        <v>285.60000000000002</v>
      </c>
      <c r="E12" s="195">
        <f t="shared" si="2"/>
        <v>38.080000000000005</v>
      </c>
      <c r="F12" s="196"/>
      <c r="G12" s="188"/>
    </row>
    <row r="13" spans="1:7" x14ac:dyDescent="0.25">
      <c r="A13" s="193" t="s">
        <v>327</v>
      </c>
      <c r="B13" s="194">
        <f>50925+(50925*12%)</f>
        <v>57036</v>
      </c>
      <c r="C13" s="195">
        <f t="shared" si="0"/>
        <v>4753</v>
      </c>
      <c r="D13" s="195">
        <f t="shared" si="1"/>
        <v>294</v>
      </c>
      <c r="E13" s="195">
        <f t="shared" si="2"/>
        <v>39.200000000000003</v>
      </c>
      <c r="F13" s="196"/>
      <c r="G13" s="197"/>
    </row>
    <row r="14" spans="1:7" ht="12.75" x14ac:dyDescent="0.2">
      <c r="A14" s="193" t="s">
        <v>328</v>
      </c>
      <c r="B14" s="194">
        <f>61110+(61110*12%)</f>
        <v>68443.199999999997</v>
      </c>
      <c r="C14" s="195">
        <f t="shared" si="0"/>
        <v>5703.5999999999995</v>
      </c>
      <c r="D14" s="195">
        <f t="shared" si="1"/>
        <v>352.8</v>
      </c>
      <c r="E14" s="195">
        <f t="shared" si="2"/>
        <v>47.04</v>
      </c>
      <c r="F14" s="196"/>
      <c r="G14" s="197"/>
    </row>
    <row r="15" spans="1:7" ht="12.45" customHeight="1" x14ac:dyDescent="0.2">
      <c r="A15" s="193" t="s">
        <v>329</v>
      </c>
      <c r="B15" s="194">
        <f>50925+(50925*12%)</f>
        <v>57036</v>
      </c>
      <c r="C15" s="195">
        <f t="shared" si="0"/>
        <v>4753</v>
      </c>
      <c r="D15" s="195">
        <f t="shared" si="1"/>
        <v>294</v>
      </c>
      <c r="E15" s="195">
        <f t="shared" si="2"/>
        <v>39.200000000000003</v>
      </c>
      <c r="F15" s="196"/>
      <c r="G15" s="197"/>
    </row>
    <row r="16" spans="1:7" ht="13.2" customHeight="1" x14ac:dyDescent="0.25">
      <c r="A16" s="193" t="s">
        <v>330</v>
      </c>
      <c r="B16" s="194">
        <f>59655+(59655*12%)</f>
        <v>66813.600000000006</v>
      </c>
      <c r="C16" s="195">
        <f t="shared" si="0"/>
        <v>5567.8</v>
      </c>
      <c r="D16" s="195">
        <f t="shared" si="1"/>
        <v>344.40000000000003</v>
      </c>
      <c r="E16" s="195">
        <f t="shared" si="2"/>
        <v>45.92</v>
      </c>
      <c r="F16" s="196"/>
      <c r="G16" s="197"/>
    </row>
    <row r="17" spans="1:7" ht="12.45" customHeight="1" x14ac:dyDescent="0.25">
      <c r="A17" s="193" t="s">
        <v>331</v>
      </c>
      <c r="B17" s="194">
        <f>55290+(55290*12%)</f>
        <v>61924.800000000003</v>
      </c>
      <c r="C17" s="195">
        <f t="shared" si="0"/>
        <v>5160.4000000000005</v>
      </c>
      <c r="D17" s="195">
        <f t="shared" si="1"/>
        <v>319.2</v>
      </c>
      <c r="E17" s="195">
        <f t="shared" si="2"/>
        <v>42.559999999999995</v>
      </c>
      <c r="F17" s="196"/>
      <c r="G17" s="197"/>
    </row>
    <row r="18" spans="1:7" ht="13.2" customHeight="1" x14ac:dyDescent="0.25">
      <c r="A18" s="193" t="s">
        <v>332</v>
      </c>
      <c r="B18" s="194">
        <f t="shared" ref="B18:B19" si="3">59655+(59655*12%)</f>
        <v>66813.600000000006</v>
      </c>
      <c r="C18" s="195">
        <f t="shared" si="0"/>
        <v>5567.8</v>
      </c>
      <c r="D18" s="195">
        <f t="shared" si="1"/>
        <v>344.40000000000003</v>
      </c>
      <c r="E18" s="195">
        <f t="shared" si="2"/>
        <v>45.92</v>
      </c>
      <c r="F18" s="196"/>
      <c r="G18" s="197"/>
    </row>
    <row r="19" spans="1:7" ht="12.45" customHeight="1" x14ac:dyDescent="0.25">
      <c r="A19" s="193" t="s">
        <v>333</v>
      </c>
      <c r="B19" s="194">
        <f t="shared" si="3"/>
        <v>66813.600000000006</v>
      </c>
      <c r="C19" s="195">
        <f t="shared" si="0"/>
        <v>5567.8</v>
      </c>
      <c r="D19" s="195">
        <f t="shared" si="1"/>
        <v>344.40000000000003</v>
      </c>
      <c r="E19" s="195">
        <f t="shared" si="2"/>
        <v>45.92</v>
      </c>
      <c r="F19" s="196"/>
      <c r="G19" s="197"/>
    </row>
    <row r="20" spans="1:7" ht="13.2" customHeight="1" x14ac:dyDescent="0.25">
      <c r="A20" s="193" t="s">
        <v>334</v>
      </c>
      <c r="B20" s="194">
        <f t="shared" ref="B20:B21" si="4">50925+(50925*12%)</f>
        <v>57036</v>
      </c>
      <c r="C20" s="195">
        <f t="shared" si="0"/>
        <v>4753</v>
      </c>
      <c r="D20" s="195">
        <f t="shared" si="1"/>
        <v>294</v>
      </c>
      <c r="E20" s="195">
        <f t="shared" si="2"/>
        <v>39.200000000000003</v>
      </c>
      <c r="F20" s="196"/>
      <c r="G20" s="197"/>
    </row>
    <row r="21" spans="1:7" ht="12.45" customHeight="1" x14ac:dyDescent="0.25">
      <c r="A21" s="193" t="s">
        <v>335</v>
      </c>
      <c r="B21" s="194">
        <f t="shared" si="4"/>
        <v>57036</v>
      </c>
      <c r="C21" s="195">
        <f t="shared" si="0"/>
        <v>4753</v>
      </c>
      <c r="D21" s="195">
        <f t="shared" si="1"/>
        <v>294</v>
      </c>
      <c r="E21" s="195">
        <f t="shared" si="2"/>
        <v>39.200000000000003</v>
      </c>
      <c r="F21" s="196"/>
      <c r="G21" s="197"/>
    </row>
    <row r="22" spans="1:7" ht="13.2" customHeight="1" x14ac:dyDescent="0.2">
      <c r="A22" s="193" t="s">
        <v>336</v>
      </c>
      <c r="B22" s="194">
        <f>56948.7+(56948.7*12%)</f>
        <v>63782.543999999994</v>
      </c>
      <c r="C22" s="195">
        <f t="shared" si="0"/>
        <v>5315.2119999999995</v>
      </c>
      <c r="D22" s="195">
        <f t="shared" si="1"/>
        <v>328.77599999999995</v>
      </c>
      <c r="E22" s="195">
        <f t="shared" si="2"/>
        <v>43.836799999999997</v>
      </c>
      <c r="F22" s="196"/>
      <c r="G22" s="197"/>
    </row>
    <row r="23" spans="1:7" ht="12.45" customHeight="1" x14ac:dyDescent="0.2">
      <c r="A23" s="193" t="s">
        <v>337</v>
      </c>
      <c r="B23" s="194">
        <f t="shared" ref="B23:B24" si="5">50925+(50925*12%)</f>
        <v>57036</v>
      </c>
      <c r="C23" s="195">
        <f t="shared" si="0"/>
        <v>4753</v>
      </c>
      <c r="D23" s="195">
        <f t="shared" si="1"/>
        <v>294</v>
      </c>
      <c r="E23" s="195">
        <f t="shared" si="2"/>
        <v>39.200000000000003</v>
      </c>
      <c r="F23" s="196"/>
      <c r="G23" s="197"/>
    </row>
    <row r="24" spans="1:7" ht="13.2" customHeight="1" x14ac:dyDescent="0.2">
      <c r="A24" s="193" t="s">
        <v>338</v>
      </c>
      <c r="B24" s="194">
        <f t="shared" si="5"/>
        <v>57036</v>
      </c>
      <c r="C24" s="195">
        <f t="shared" si="0"/>
        <v>4753</v>
      </c>
      <c r="D24" s="195">
        <f t="shared" si="1"/>
        <v>294</v>
      </c>
      <c r="E24" s="195">
        <f t="shared" si="2"/>
        <v>39.200000000000003</v>
      </c>
      <c r="F24" s="196"/>
      <c r="G24" s="197"/>
    </row>
    <row r="25" spans="1:7" ht="12.45" customHeight="1" x14ac:dyDescent="0.2">
      <c r="A25" s="193" t="s">
        <v>339</v>
      </c>
      <c r="B25" s="194">
        <f>50954.1+(50954.1*12%)</f>
        <v>57068.591999999997</v>
      </c>
      <c r="C25" s="195">
        <f t="shared" si="0"/>
        <v>4755.7159999999994</v>
      </c>
      <c r="D25" s="195">
        <f t="shared" si="1"/>
        <v>294.16800000000001</v>
      </c>
      <c r="E25" s="195">
        <f t="shared" si="2"/>
        <v>39.2224</v>
      </c>
      <c r="F25" s="196"/>
      <c r="G25" s="197"/>
    </row>
    <row r="26" spans="1:7" ht="13.2" customHeight="1" x14ac:dyDescent="0.2">
      <c r="A26" s="193" t="s">
        <v>340</v>
      </c>
      <c r="B26" s="194">
        <f t="shared" ref="B26:B27" si="6">103305+(103305*12%)</f>
        <v>115701.6</v>
      </c>
      <c r="C26" s="195">
        <f t="shared" si="0"/>
        <v>9641.8000000000011</v>
      </c>
      <c r="D26" s="195">
        <f t="shared" si="1"/>
        <v>596.4</v>
      </c>
      <c r="E26" s="195">
        <f t="shared" si="2"/>
        <v>79.52</v>
      </c>
      <c r="F26" s="196"/>
      <c r="G26" s="198"/>
    </row>
    <row r="27" spans="1:7" x14ac:dyDescent="0.25">
      <c r="A27" s="193" t="s">
        <v>341</v>
      </c>
      <c r="B27" s="194">
        <f t="shared" si="6"/>
        <v>115701.6</v>
      </c>
      <c r="C27" s="195">
        <f t="shared" si="0"/>
        <v>9641.8000000000011</v>
      </c>
      <c r="D27" s="195">
        <f t="shared" si="1"/>
        <v>596.4</v>
      </c>
      <c r="E27" s="195">
        <f t="shared" si="2"/>
        <v>79.52</v>
      </c>
      <c r="F27" s="196"/>
      <c r="G27" s="308"/>
    </row>
    <row r="28" spans="1:7" x14ac:dyDescent="0.25">
      <c r="A28" s="193" t="s">
        <v>342</v>
      </c>
      <c r="B28" s="194">
        <f>61110+(61110*12%)</f>
        <v>68443.199999999997</v>
      </c>
      <c r="C28" s="195">
        <f t="shared" si="0"/>
        <v>5703.5999999999995</v>
      </c>
      <c r="D28" s="195">
        <f t="shared" si="1"/>
        <v>352.8</v>
      </c>
      <c r="E28" s="195">
        <f t="shared" si="2"/>
        <v>47.04</v>
      </c>
      <c r="F28" s="196"/>
      <c r="G28" s="308"/>
    </row>
    <row r="29" spans="1:7" x14ac:dyDescent="0.25">
      <c r="A29" s="193" t="s">
        <v>343</v>
      </c>
      <c r="B29" s="194">
        <f>77115+(77115*12%)</f>
        <v>86368.8</v>
      </c>
      <c r="C29" s="195">
        <f t="shared" si="0"/>
        <v>7197.4000000000005</v>
      </c>
      <c r="D29" s="195">
        <f t="shared" si="1"/>
        <v>445.2</v>
      </c>
      <c r="E29" s="195">
        <f t="shared" si="2"/>
        <v>59.36</v>
      </c>
      <c r="F29" s="196"/>
      <c r="G29" s="308"/>
    </row>
    <row r="30" spans="1:7" x14ac:dyDescent="0.25">
      <c r="A30" s="193" t="s">
        <v>344</v>
      </c>
      <c r="B30" s="194">
        <f>48015+(48015*12%)</f>
        <v>53776.800000000003</v>
      </c>
      <c r="C30" s="195">
        <f t="shared" si="0"/>
        <v>4481.4000000000005</v>
      </c>
      <c r="D30" s="195">
        <f t="shared" si="1"/>
        <v>277.2</v>
      </c>
      <c r="E30" s="195">
        <f t="shared" si="2"/>
        <v>36.96</v>
      </c>
      <c r="F30" s="196"/>
      <c r="G30" s="197"/>
    </row>
    <row r="31" spans="1:7" x14ac:dyDescent="0.25">
      <c r="A31" s="193" t="s">
        <v>345</v>
      </c>
      <c r="B31" s="194">
        <f>56745+(56745*12%)</f>
        <v>63554.400000000001</v>
      </c>
      <c r="C31" s="195">
        <f t="shared" si="0"/>
        <v>5296.2</v>
      </c>
      <c r="D31" s="195">
        <f t="shared" si="1"/>
        <v>327.60000000000002</v>
      </c>
      <c r="E31" s="195">
        <f t="shared" si="2"/>
        <v>43.68</v>
      </c>
      <c r="F31" s="196"/>
      <c r="G31" s="188"/>
    </row>
    <row r="32" spans="1:7" x14ac:dyDescent="0.25">
      <c r="A32" s="193" t="s">
        <v>346</v>
      </c>
      <c r="B32" s="194">
        <f>42472.74+(2472.74*12%)</f>
        <v>42769.468799999995</v>
      </c>
      <c r="C32" s="195">
        <f t="shared" si="0"/>
        <v>3564.1223999999997</v>
      </c>
      <c r="D32" s="195">
        <f t="shared" si="1"/>
        <v>220.46117938144329</v>
      </c>
      <c r="E32" s="195">
        <f t="shared" si="2"/>
        <v>29.394823917525773</v>
      </c>
      <c r="F32" s="196"/>
      <c r="G32" s="188"/>
    </row>
    <row r="33" spans="1:7" x14ac:dyDescent="0.25">
      <c r="A33" s="193" t="s">
        <v>347</v>
      </c>
      <c r="B33" s="194">
        <f>58200+(58200*12%)</f>
        <v>65184</v>
      </c>
      <c r="C33" s="195">
        <f t="shared" si="0"/>
        <v>5432</v>
      </c>
      <c r="D33" s="195">
        <f t="shared" si="1"/>
        <v>336</v>
      </c>
      <c r="E33" s="195">
        <f t="shared" si="2"/>
        <v>44.8</v>
      </c>
      <c r="F33" s="196"/>
      <c r="G33" s="188"/>
    </row>
    <row r="34" spans="1:7" x14ac:dyDescent="0.25">
      <c r="A34" s="193" t="s">
        <v>348</v>
      </c>
      <c r="B34" s="194">
        <f>55290+(55290*12%)</f>
        <v>61924.800000000003</v>
      </c>
      <c r="C34" s="195">
        <f t="shared" si="0"/>
        <v>5160.4000000000005</v>
      </c>
      <c r="D34" s="195">
        <f t="shared" si="1"/>
        <v>319.2</v>
      </c>
      <c r="E34" s="195">
        <f t="shared" si="2"/>
        <v>42.559999999999995</v>
      </c>
      <c r="F34" s="196"/>
      <c r="G34" s="188"/>
    </row>
    <row r="35" spans="1:7" x14ac:dyDescent="0.25">
      <c r="A35" s="193" t="s">
        <v>349</v>
      </c>
      <c r="B35" s="194">
        <f>85030.58+(85030.58*12%)</f>
        <v>95234.249599999996</v>
      </c>
      <c r="C35" s="195">
        <f t="shared" si="0"/>
        <v>7936.1874666666663</v>
      </c>
      <c r="D35" s="195">
        <f t="shared" si="1"/>
        <v>490.89819381443294</v>
      </c>
      <c r="E35" s="195">
        <f t="shared" si="2"/>
        <v>65.453092508591055</v>
      </c>
      <c r="F35" s="196"/>
      <c r="G35" s="188"/>
    </row>
    <row r="36" spans="1:7" x14ac:dyDescent="0.25">
      <c r="A36" s="193" t="s">
        <v>350</v>
      </c>
      <c r="B36" s="194">
        <f>58200+(58200*12%)</f>
        <v>65184</v>
      </c>
      <c r="C36" s="195">
        <f t="shared" si="0"/>
        <v>5432</v>
      </c>
      <c r="D36" s="195">
        <f t="shared" si="1"/>
        <v>336</v>
      </c>
      <c r="E36" s="195">
        <f t="shared" si="2"/>
        <v>44.8</v>
      </c>
      <c r="F36" s="196"/>
      <c r="G36" s="188"/>
    </row>
    <row r="37" spans="1:7" x14ac:dyDescent="0.25">
      <c r="A37" s="193" t="s">
        <v>351</v>
      </c>
      <c r="B37" s="194">
        <f>48015+(48015*12%)</f>
        <v>53776.800000000003</v>
      </c>
      <c r="C37" s="195">
        <f t="shared" si="0"/>
        <v>4481.4000000000005</v>
      </c>
      <c r="D37" s="195">
        <f t="shared" si="1"/>
        <v>277.2</v>
      </c>
      <c r="E37" s="195">
        <f t="shared" si="2"/>
        <v>36.96</v>
      </c>
      <c r="F37" s="196"/>
      <c r="G37" s="188"/>
    </row>
    <row r="38" spans="1:7" x14ac:dyDescent="0.25">
      <c r="A38" s="193" t="s">
        <v>352</v>
      </c>
      <c r="B38" s="194">
        <f>58200+(58200*12%)</f>
        <v>65184</v>
      </c>
      <c r="C38" s="195">
        <f t="shared" si="0"/>
        <v>5432</v>
      </c>
      <c r="D38" s="195">
        <f t="shared" si="1"/>
        <v>336</v>
      </c>
      <c r="E38" s="195">
        <f t="shared" si="2"/>
        <v>44.8</v>
      </c>
      <c r="F38" s="196"/>
      <c r="G38" s="188"/>
    </row>
    <row r="39" spans="1:7" x14ac:dyDescent="0.25">
      <c r="A39" s="193" t="s">
        <v>353</v>
      </c>
      <c r="B39" s="194">
        <f>49470+(49470*12%)</f>
        <v>55406.400000000001</v>
      </c>
      <c r="C39" s="195">
        <f t="shared" si="0"/>
        <v>4617.2</v>
      </c>
      <c r="D39" s="195">
        <f t="shared" si="1"/>
        <v>285.60000000000002</v>
      </c>
      <c r="E39" s="195">
        <f t="shared" si="2"/>
        <v>38.080000000000005</v>
      </c>
      <c r="F39" s="196"/>
      <c r="G39" s="188"/>
    </row>
    <row r="40" spans="1:7" ht="13.8" thickBot="1" x14ac:dyDescent="0.3">
      <c r="A40" s="199" t="s">
        <v>354</v>
      </c>
      <c r="B40" s="194">
        <f>50925+(50925*12%)</f>
        <v>57036</v>
      </c>
      <c r="C40" s="195">
        <f t="shared" si="0"/>
        <v>4753</v>
      </c>
      <c r="D40" s="195">
        <f t="shared" si="1"/>
        <v>294</v>
      </c>
      <c r="E40" s="195">
        <f t="shared" si="2"/>
        <v>39.200000000000003</v>
      </c>
      <c r="F40" s="200"/>
      <c r="G40" s="188"/>
    </row>
    <row r="41" spans="1:7" x14ac:dyDescent="0.25">
      <c r="A41" s="201"/>
      <c r="B41" s="202"/>
      <c r="C41" s="202"/>
      <c r="D41" s="202"/>
      <c r="E41" s="202"/>
    </row>
    <row r="42" spans="1:7" x14ac:dyDescent="0.25">
      <c r="A42" s="304" t="s">
        <v>355</v>
      </c>
      <c r="B42" s="304"/>
      <c r="C42" s="304"/>
      <c r="D42" s="304"/>
      <c r="E42" s="204"/>
    </row>
    <row r="43" spans="1:7" x14ac:dyDescent="0.25">
      <c r="A43" s="304" t="s">
        <v>356</v>
      </c>
      <c r="B43" s="304"/>
      <c r="C43" s="304"/>
      <c r="D43" s="304"/>
      <c r="E43" s="204"/>
    </row>
    <row r="44" spans="1:7" x14ac:dyDescent="0.25">
      <c r="A44" s="304" t="s">
        <v>357</v>
      </c>
      <c r="B44" s="304"/>
      <c r="C44" s="304"/>
      <c r="D44" s="304"/>
      <c r="E44" s="204"/>
    </row>
    <row r="45" spans="1:7" x14ac:dyDescent="0.25">
      <c r="A45" s="304" t="s">
        <v>358</v>
      </c>
      <c r="B45" s="304"/>
      <c r="C45" s="304"/>
      <c r="D45" s="304"/>
      <c r="E45" s="204"/>
    </row>
    <row r="46" spans="1:7" x14ac:dyDescent="0.25">
      <c r="A46" s="304" t="s">
        <v>359</v>
      </c>
      <c r="B46" s="304"/>
      <c r="C46" s="304"/>
      <c r="D46" s="304"/>
      <c r="E46" s="204"/>
    </row>
    <row r="47" spans="1:7" ht="39.75" customHeight="1" x14ac:dyDescent="0.25">
      <c r="A47" s="304" t="s">
        <v>360</v>
      </c>
      <c r="B47" s="304"/>
      <c r="C47" s="304"/>
      <c r="D47" s="304"/>
      <c r="E47" s="304"/>
    </row>
    <row r="48" spans="1:7" ht="24" customHeight="1" x14ac:dyDescent="0.3">
      <c r="A48" s="304" t="s">
        <v>361</v>
      </c>
      <c r="B48" s="304"/>
      <c r="C48" s="304"/>
      <c r="D48" s="304"/>
      <c r="E48" s="304"/>
      <c r="F48" s="205"/>
      <c r="G48" s="206"/>
    </row>
    <row r="49" spans="1:7" ht="39.75" customHeight="1" thickBot="1" x14ac:dyDescent="0.35">
      <c r="A49" s="304" t="s">
        <v>362</v>
      </c>
      <c r="B49" s="304"/>
      <c r="C49" s="304"/>
      <c r="D49" s="304"/>
      <c r="E49" s="304"/>
      <c r="F49" s="207"/>
      <c r="G49" s="206"/>
    </row>
  </sheetData>
  <mergeCells count="10">
    <mergeCell ref="G27:G29"/>
    <mergeCell ref="A42:D42"/>
    <mergeCell ref="A43:D43"/>
    <mergeCell ref="A44:D44"/>
    <mergeCell ref="A45:D45"/>
    <mergeCell ref="A46:D46"/>
    <mergeCell ref="A47:E47"/>
    <mergeCell ref="A48:E48"/>
    <mergeCell ref="A49:E49"/>
    <mergeCell ref="A1:F1"/>
  </mergeCells>
  <pageMargins left="0.7" right="0.7" top="0.75" bottom="0.75" header="0.3" footer="0.3"/>
  <pageSetup paperSize="9" firstPageNumber="42949672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Nouveautés</vt:lpstr>
      <vt:lpstr>Lisez-moi</vt:lpstr>
      <vt:lpstr>AAP-DGOS_GBudget</vt:lpstr>
      <vt:lpstr>Métiers recherche clinique</vt:lpstr>
      <vt:lpstr>FAQ</vt:lpstr>
      <vt:lpstr>Exemple</vt:lpstr>
      <vt:lpstr>RappelData</vt:lpstr>
      <vt:lpstr>cout unitaire métier 2025</vt:lpstr>
      <vt:lpstr>'AAP-DGOS_GBudget'!Zone_d_impression</vt:lpstr>
      <vt:lpstr>Exemple!Zone_d_impression</vt:lpstr>
      <vt:lpstr>'Métiers recherche clinique'!Zone_d_impression</vt:lpstr>
      <vt:lpstr>RappelData!Zone_d_impression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2025-11-27T13:38:53Z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